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tabRatio="669" activeTab="0"/>
  </bookViews>
  <sheets>
    <sheet name="POMŮCKY" sheetId="1" r:id="rId1"/>
  </sheets>
  <definedNames>
    <definedName name="_edycja2">(#REF!,#REF!,#REF!,#REF!,#REF!,#REF!,#REF!,#REF!,#REF!,#REF!,#REF!,#REF!,#REF!,#REF!,#REF!,#REF!,#REF!,#REF!)</definedName>
    <definedName name="_xlnm._FilterDatabase" localSheetId="0" hidden="1">'POMŮCKY'!$D$71:$M$560</definedName>
    <definedName name="_znak_pustej_pozycji">#REF!</definedName>
    <definedName name="fjfjh">#REF!</definedName>
  </definedNames>
  <calcPr fullCalcOnLoad="1"/>
</workbook>
</file>

<file path=xl/sharedStrings.xml><?xml version="1.0" encoding="utf-8"?>
<sst xmlns="http://schemas.openxmlformats.org/spreadsheetml/2006/main" count="6757" uniqueCount="1713">
  <si>
    <t>100972</t>
  </si>
  <si>
    <t>100935</t>
  </si>
  <si>
    <t>100971</t>
  </si>
  <si>
    <t>036097</t>
  </si>
  <si>
    <t>036098</t>
  </si>
  <si>
    <t>036099</t>
  </si>
  <si>
    <t>036100</t>
  </si>
  <si>
    <t>036102</t>
  </si>
  <si>
    <t>036104</t>
  </si>
  <si>
    <t>036105</t>
  </si>
  <si>
    <t>036106</t>
  </si>
  <si>
    <t>036109</t>
  </si>
  <si>
    <t>036110</t>
  </si>
  <si>
    <t>036111</t>
  </si>
  <si>
    <t>036112</t>
  </si>
  <si>
    <t>036113</t>
  </si>
  <si>
    <t>036114</t>
  </si>
  <si>
    <t>118204</t>
  </si>
  <si>
    <t>118206</t>
  </si>
  <si>
    <t>118208</t>
  </si>
  <si>
    <t>118209</t>
  </si>
  <si>
    <t>118252</t>
  </si>
  <si>
    <t>118019</t>
  </si>
  <si>
    <t>118027</t>
  </si>
  <si>
    <t>118028</t>
  </si>
  <si>
    <t>036081</t>
  </si>
  <si>
    <t>036076</t>
  </si>
  <si>
    <t>056031</t>
  </si>
  <si>
    <t>056032</t>
  </si>
  <si>
    <t>056033</t>
  </si>
  <si>
    <t>056035</t>
  </si>
  <si>
    <t>056036</t>
  </si>
  <si>
    <t>056037</t>
  </si>
  <si>
    <t>056039</t>
  </si>
  <si>
    <t>056040</t>
  </si>
  <si>
    <t>056041</t>
  </si>
  <si>
    <t>101245</t>
  </si>
  <si>
    <t>101246</t>
  </si>
  <si>
    <t>101247</t>
  </si>
  <si>
    <t>101248</t>
  </si>
  <si>
    <t>101250</t>
  </si>
  <si>
    <t>101251</t>
  </si>
  <si>
    <t>254007</t>
  </si>
  <si>
    <t>254000</t>
  </si>
  <si>
    <t>254001</t>
  </si>
  <si>
    <t>254002</t>
  </si>
  <si>
    <t>254003</t>
  </si>
  <si>
    <t>254006</t>
  </si>
  <si>
    <t>254004</t>
  </si>
  <si>
    <t>254009</t>
  </si>
  <si>
    <t>604043</t>
  </si>
  <si>
    <t>531085</t>
  </si>
  <si>
    <t>531086</t>
  </si>
  <si>
    <t>531087</t>
  </si>
  <si>
    <t>511006</t>
  </si>
  <si>
    <t>531026</t>
  </si>
  <si>
    <t>531027</t>
  </si>
  <si>
    <t>531028</t>
  </si>
  <si>
    <t>531029</t>
  </si>
  <si>
    <t>531031</t>
  </si>
  <si>
    <t>531035</t>
  </si>
  <si>
    <t>531052</t>
  </si>
  <si>
    <t>531044</t>
  </si>
  <si>
    <t>532059</t>
  </si>
  <si>
    <t>532060</t>
  </si>
  <si>
    <t>532061</t>
  </si>
  <si>
    <t>532062</t>
  </si>
  <si>
    <t>532063</t>
  </si>
  <si>
    <t>532021</t>
  </si>
  <si>
    <t>532022</t>
  </si>
  <si>
    <t>532023</t>
  </si>
  <si>
    <t>532024</t>
  </si>
  <si>
    <t>531015</t>
  </si>
  <si>
    <t>024008</t>
  </si>
  <si>
    <t>257004</t>
  </si>
  <si>
    <t>300012</t>
  </si>
  <si>
    <t>115009</t>
  </si>
  <si>
    <t>115403</t>
  </si>
  <si>
    <t>115010</t>
  </si>
  <si>
    <t>115175</t>
  </si>
  <si>
    <t>115017</t>
  </si>
  <si>
    <t>525003</t>
  </si>
  <si>
    <t>525010</t>
  </si>
  <si>
    <t>525004</t>
  </si>
  <si>
    <t>582001</t>
  </si>
  <si>
    <t>115406</t>
  </si>
  <si>
    <t>122003</t>
  </si>
  <si>
    <t>605032</t>
  </si>
  <si>
    <t>605033</t>
  </si>
  <si>
    <t>605034</t>
  </si>
  <si>
    <t>605035</t>
  </si>
  <si>
    <t>610006</t>
  </si>
  <si>
    <t>500086</t>
  </si>
  <si>
    <t>500087</t>
  </si>
  <si>
    <t>500088</t>
  </si>
  <si>
    <t>652041</t>
  </si>
  <si>
    <t>300036</t>
  </si>
  <si>
    <t>610085</t>
  </si>
  <si>
    <t>610089</t>
  </si>
  <si>
    <t>306059</t>
  </si>
  <si>
    <t>306060</t>
  </si>
  <si>
    <t>603091</t>
  </si>
  <si>
    <t>603092</t>
  </si>
  <si>
    <t xml:space="preserve">KOMPENZAČNÍ POMŮCKY - Společné vzdělávání </t>
  </si>
  <si>
    <t>kód</t>
  </si>
  <si>
    <t xml:space="preserve">skupina </t>
  </si>
  <si>
    <t xml:space="preserve">stupeň </t>
  </si>
  <si>
    <t xml:space="preserve">druhý </t>
  </si>
  <si>
    <t>A.II.1.1</t>
  </si>
  <si>
    <t xml:space="preserve">Normovaná finanční náročnost </t>
  </si>
  <si>
    <t>200111</t>
  </si>
  <si>
    <t xml:space="preserve">Zvuky kolem nás - listy pro prezentaci </t>
  </si>
  <si>
    <t>451038</t>
  </si>
  <si>
    <t xml:space="preserve">Zvuky z okolí - BINGO </t>
  </si>
  <si>
    <t>200047</t>
  </si>
  <si>
    <t xml:space="preserve">Zvuková Lotynka Plum </t>
  </si>
  <si>
    <t>Zvuková paměť</t>
  </si>
  <si>
    <t>041031</t>
  </si>
  <si>
    <t>306082</t>
  </si>
  <si>
    <t xml:space="preserve">Zvuková pyramida </t>
  </si>
  <si>
    <t>351026</t>
  </si>
  <si>
    <t xml:space="preserve">Zvuky domova </t>
  </si>
  <si>
    <t>351029</t>
  </si>
  <si>
    <t>351027</t>
  </si>
  <si>
    <t xml:space="preserve">Zvuky farmy </t>
  </si>
  <si>
    <t>200043</t>
  </si>
  <si>
    <t xml:space="preserve">Zvuky zvířat - zvukové Bingo </t>
  </si>
  <si>
    <t>451037</t>
  </si>
  <si>
    <t xml:space="preserve">Zvířata a příroda - zvuková hra </t>
  </si>
  <si>
    <t xml:space="preserve">Hudební sada </t>
  </si>
  <si>
    <t>511005</t>
  </si>
  <si>
    <t>Sada nástrojů 2</t>
  </si>
  <si>
    <t>511004</t>
  </si>
  <si>
    <t>308004</t>
  </si>
  <si>
    <t xml:space="preserve">Malá sada hudebních nástrojů </t>
  </si>
  <si>
    <t>511007</t>
  </si>
  <si>
    <t xml:space="preserve">Sada rytmických nástrojů </t>
  </si>
  <si>
    <t>511053</t>
  </si>
  <si>
    <t xml:space="preserve">Zvonečky s rukojetí </t>
  </si>
  <si>
    <t>511033</t>
  </si>
  <si>
    <t xml:space="preserve">Triangl </t>
  </si>
  <si>
    <t>511003</t>
  </si>
  <si>
    <t xml:space="preserve">Sada rytmických nástrojů se stojánkem </t>
  </si>
  <si>
    <t>511065</t>
  </si>
  <si>
    <t xml:space="preserve">Trubičkové zvonky </t>
  </si>
  <si>
    <t>511064</t>
  </si>
  <si>
    <t xml:space="preserve">Trubičkové zvonky trojité </t>
  </si>
  <si>
    <t>511052</t>
  </si>
  <si>
    <t xml:space="preserve">Xylofon 25 tónů </t>
  </si>
  <si>
    <t>308045</t>
  </si>
  <si>
    <t xml:space="preserve">Dřevěný xylofon </t>
  </si>
  <si>
    <t xml:space="preserve">Hodnota vybraných položek </t>
  </si>
  <si>
    <t xml:space="preserve">Zůstává k využití </t>
  </si>
  <si>
    <t>356029</t>
  </si>
  <si>
    <t xml:space="preserve">Duhové krabičky </t>
  </si>
  <si>
    <t>511039</t>
  </si>
  <si>
    <t xml:space="preserve">Xylofon diatonický malý </t>
  </si>
  <si>
    <t>521045</t>
  </si>
  <si>
    <t xml:space="preserve">Xylofon dřevěný </t>
  </si>
  <si>
    <t>511040</t>
  </si>
  <si>
    <t xml:space="preserve">Diatonické zvonky </t>
  </si>
  <si>
    <t>098001</t>
  </si>
  <si>
    <t xml:space="preserve">Chromatický metalofon </t>
  </si>
  <si>
    <t xml:space="preserve">Sada pro rytmická cvičení </t>
  </si>
  <si>
    <t>511018</t>
  </si>
  <si>
    <t xml:space="preserve">Kastaněty s rukojetí </t>
  </si>
  <si>
    <t>511019</t>
  </si>
  <si>
    <t>511020</t>
  </si>
  <si>
    <t xml:space="preserve">Dřevěný bubínek </t>
  </si>
  <si>
    <t>308010</t>
  </si>
  <si>
    <t xml:space="preserve">Ozvučná dřívka </t>
  </si>
  <si>
    <t>308011</t>
  </si>
  <si>
    <t xml:space="preserve">Akustická palička </t>
  </si>
  <si>
    <t>604023</t>
  </si>
  <si>
    <t>317053</t>
  </si>
  <si>
    <t xml:space="preserve">Drak Guiro </t>
  </si>
  <si>
    <t>308052</t>
  </si>
  <si>
    <t xml:space="preserve">Hudební žabka </t>
  </si>
  <si>
    <t>308037</t>
  </si>
  <si>
    <t xml:space="preserve">Guiro kuličkové </t>
  </si>
  <si>
    <t>308038</t>
  </si>
  <si>
    <t>511043</t>
  </si>
  <si>
    <t xml:space="preserve">Tonblok </t>
  </si>
  <si>
    <t>511044</t>
  </si>
  <si>
    <t>Guiro</t>
  </si>
  <si>
    <t>511045</t>
  </si>
  <si>
    <t xml:space="preserve">Trubkový bubínek </t>
  </si>
  <si>
    <t>511041</t>
  </si>
  <si>
    <t xml:space="preserve">Tonblok dvojitý </t>
  </si>
  <si>
    <t>511062</t>
  </si>
  <si>
    <t xml:space="preserve">Plastové marakasy </t>
  </si>
  <si>
    <t>511010</t>
  </si>
  <si>
    <t>511011</t>
  </si>
  <si>
    <t>Dřevěné marakasy</t>
  </si>
  <si>
    <t>511009</t>
  </si>
  <si>
    <t xml:space="preserve">Marasaky barevné </t>
  </si>
  <si>
    <t>308049</t>
  </si>
  <si>
    <t xml:space="preserve">Dřevěná řehtačka </t>
  </si>
  <si>
    <t>511012</t>
  </si>
  <si>
    <t xml:space="preserve">Zvuková vajíčka </t>
  </si>
  <si>
    <t>308020</t>
  </si>
  <si>
    <t xml:space="preserve">Ozvučná vajíčka </t>
  </si>
  <si>
    <t>511034</t>
  </si>
  <si>
    <t xml:space="preserve">Mexické maxi Guiro </t>
  </si>
  <si>
    <t>317054</t>
  </si>
  <si>
    <t xml:space="preserve">Mlýnek - hrací strojek </t>
  </si>
  <si>
    <t>511016</t>
  </si>
  <si>
    <t xml:space="preserve">Shaker </t>
  </si>
  <si>
    <t>511037</t>
  </si>
  <si>
    <t xml:space="preserve">Déšť - hudební nástroj </t>
  </si>
  <si>
    <t>511038</t>
  </si>
  <si>
    <t xml:space="preserve">Oceán </t>
  </si>
  <si>
    <t>511022</t>
  </si>
  <si>
    <t xml:space="preserve">Činely měděné </t>
  </si>
  <si>
    <t>A.II.2.1</t>
  </si>
  <si>
    <t>Pomůcky pro rozvoj řečových funkcí a nácvik jazykových kompetencí ve všech jazykových rovinách</t>
  </si>
  <si>
    <t>150043</t>
  </si>
  <si>
    <t xml:space="preserve">Tématická tabulka V parku </t>
  </si>
  <si>
    <t>150044</t>
  </si>
  <si>
    <t xml:space="preserve">Tématická tabulka Obývací pokoj </t>
  </si>
  <si>
    <t>150034</t>
  </si>
  <si>
    <t xml:space="preserve">Tématická tabulka - U lékaře </t>
  </si>
  <si>
    <t>150035</t>
  </si>
  <si>
    <t xml:space="preserve">Tématická tabulka - Dětský pokoj </t>
  </si>
  <si>
    <t>150029</t>
  </si>
  <si>
    <t xml:space="preserve">Tématická tabulka - Zoo </t>
  </si>
  <si>
    <t>150030</t>
  </si>
  <si>
    <t xml:space="preserve">Tématická tabulka Ekologie </t>
  </si>
  <si>
    <t>150031</t>
  </si>
  <si>
    <t xml:space="preserve">Tématická tabulka Pláž </t>
  </si>
  <si>
    <t>150032</t>
  </si>
  <si>
    <t xml:space="preserve">Tématická tabulka Na vsi </t>
  </si>
  <si>
    <t>150022</t>
  </si>
  <si>
    <t xml:space="preserve">Tématická tabulka Město </t>
  </si>
  <si>
    <t>150023</t>
  </si>
  <si>
    <t xml:space="preserve">Tématická tabulka Obchod </t>
  </si>
  <si>
    <t>150024</t>
  </si>
  <si>
    <t xml:space="preserve">Tématická tabulka Kuchyň </t>
  </si>
  <si>
    <t>150033</t>
  </si>
  <si>
    <t xml:space="preserve">Tématická tabulka Koupelna </t>
  </si>
  <si>
    <t>351021</t>
  </si>
  <si>
    <t xml:space="preserve">Sada fotografií Jídlo </t>
  </si>
  <si>
    <t>351037</t>
  </si>
  <si>
    <t xml:space="preserve">Co je špatně? Sada obrázků </t>
  </si>
  <si>
    <t>451025</t>
  </si>
  <si>
    <t xml:space="preserve">Kde je chyba - snímky </t>
  </si>
  <si>
    <t>351019</t>
  </si>
  <si>
    <t xml:space="preserve">Snímky - Emoce </t>
  </si>
  <si>
    <t>403002</t>
  </si>
  <si>
    <t xml:space="preserve">Logopedické kartičky </t>
  </si>
  <si>
    <t>403001</t>
  </si>
  <si>
    <t xml:space="preserve">Kartičky s příběhy </t>
  </si>
  <si>
    <t>312041</t>
  </si>
  <si>
    <t xml:space="preserve">Příběhy ročních období </t>
  </si>
  <si>
    <t>312010</t>
  </si>
  <si>
    <t xml:space="preserve">Před, po a co mezi? </t>
  </si>
  <si>
    <t>451095</t>
  </si>
  <si>
    <t xml:space="preserve">Logopedické kostky </t>
  </si>
  <si>
    <t>351011</t>
  </si>
  <si>
    <t xml:space="preserve">Co se stalo? </t>
  </si>
  <si>
    <t>358022</t>
  </si>
  <si>
    <t>Obrázkové kostky - sestav příběh</t>
  </si>
  <si>
    <t>200021</t>
  </si>
  <si>
    <t xml:space="preserve">Posloupnost událostí - fotografie </t>
  </si>
  <si>
    <t>500066</t>
  </si>
  <si>
    <t xml:space="preserve">Obrázkové příběhy </t>
  </si>
  <si>
    <t>541010</t>
  </si>
  <si>
    <t xml:space="preserve">Vyrábíme potraviny - sada obrázků </t>
  </si>
  <si>
    <t>541011</t>
  </si>
  <si>
    <t xml:space="preserve">Vyrábíme potraviny II - sada obrázků </t>
  </si>
  <si>
    <t>451026</t>
  </si>
  <si>
    <t xml:space="preserve">Legrační příběhy z domova </t>
  </si>
  <si>
    <t>451104</t>
  </si>
  <si>
    <t xml:space="preserve">Co následuje - příroda </t>
  </si>
  <si>
    <t>451105</t>
  </si>
  <si>
    <t xml:space="preserve">Co následuje - výrobky </t>
  </si>
  <si>
    <t>451106</t>
  </si>
  <si>
    <t xml:space="preserve">Co následuje - činnosti </t>
  </si>
  <si>
    <t>451008</t>
  </si>
  <si>
    <t xml:space="preserve">První příběhy 11 </t>
  </si>
  <si>
    <t>451009</t>
  </si>
  <si>
    <t xml:space="preserve">První příběhy 2 </t>
  </si>
  <si>
    <t>532098</t>
  </si>
  <si>
    <t xml:space="preserve">Řekni mi…. Nehoda - obrázkové karty </t>
  </si>
  <si>
    <t>532099</t>
  </si>
  <si>
    <t xml:space="preserve">Řekni mi…. Zodpovědnost - obrázkové karty </t>
  </si>
  <si>
    <t>A.II.2.2</t>
  </si>
  <si>
    <t>Pomůcky pro rozvoj myšlení, paměti a pozornosti</t>
  </si>
  <si>
    <t>A.II.2.3</t>
  </si>
  <si>
    <t xml:space="preserve">Speciální učebnice/učební materiály pro rozvoj čtení </t>
  </si>
  <si>
    <t>A.II.2.4</t>
  </si>
  <si>
    <t>Speciální učební materiály na rozvoj smyslového vnímání</t>
  </si>
  <si>
    <t>306030</t>
  </si>
  <si>
    <t xml:space="preserve">Obří ozubená kola </t>
  </si>
  <si>
    <t>306013</t>
  </si>
  <si>
    <t xml:space="preserve">Základna s labyritnem </t>
  </si>
  <si>
    <t>036078</t>
  </si>
  <si>
    <t xml:space="preserve">Labyrint s kuličkou </t>
  </si>
  <si>
    <t>301018</t>
  </si>
  <si>
    <t xml:space="preserve">Balanční miska </t>
  </si>
  <si>
    <t>500057</t>
  </si>
  <si>
    <t xml:space="preserve">Smart lžíce </t>
  </si>
  <si>
    <t>451006</t>
  </si>
  <si>
    <t xml:space="preserve">Karty k výuce čtení </t>
  </si>
  <si>
    <t>604008</t>
  </si>
  <si>
    <t xml:space="preserve">Doteková písmenka velká </t>
  </si>
  <si>
    <t>604009</t>
  </si>
  <si>
    <t xml:space="preserve">Doteková písmenka malá </t>
  </si>
  <si>
    <t>350036</t>
  </si>
  <si>
    <t xml:space="preserve">Kartonová písmenka  </t>
  </si>
  <si>
    <t>309002</t>
  </si>
  <si>
    <t xml:space="preserve">Písmenkový šnek </t>
  </si>
  <si>
    <t>500040</t>
  </si>
  <si>
    <t xml:space="preserve">Provlékačka - abeceda </t>
  </si>
  <si>
    <t>823008</t>
  </si>
  <si>
    <t xml:space="preserve">Písmena abeceda velká písmena </t>
  </si>
  <si>
    <t>823010</t>
  </si>
  <si>
    <t xml:space="preserve">Písmena abeceda malá  písmena </t>
  </si>
  <si>
    <t>356004</t>
  </si>
  <si>
    <t xml:space="preserve">Měkká písmenka </t>
  </si>
  <si>
    <t>202138</t>
  </si>
  <si>
    <t>Magnetická písmenka kurzíva</t>
  </si>
  <si>
    <t>202139</t>
  </si>
  <si>
    <t>Magnetická písmenka tiskací</t>
  </si>
  <si>
    <t>354030</t>
  </si>
  <si>
    <t xml:space="preserve">Senzorické kostky 1 </t>
  </si>
  <si>
    <t>126008</t>
  </si>
  <si>
    <t xml:space="preserve">Lávka pro senzorické dráhy </t>
  </si>
  <si>
    <t>092972</t>
  </si>
  <si>
    <t xml:space="preserve">Senzorická dráha had </t>
  </si>
  <si>
    <t>092973</t>
  </si>
  <si>
    <t xml:space="preserve">Senzorická dráha vlny </t>
  </si>
  <si>
    <t>092974</t>
  </si>
  <si>
    <t xml:space="preserve">Senzorická dráha kolečka </t>
  </si>
  <si>
    <t>092975</t>
  </si>
  <si>
    <t xml:space="preserve">Senzorická dráha malá mřížka </t>
  </si>
  <si>
    <t>092976</t>
  </si>
  <si>
    <t xml:space="preserve">Senzorická dráha velká mřížka </t>
  </si>
  <si>
    <t>092977</t>
  </si>
  <si>
    <t xml:space="preserve">Senzorická dráha válečky </t>
  </si>
  <si>
    <t>092978</t>
  </si>
  <si>
    <t xml:space="preserve">Senzorická dráha umělá tráva </t>
  </si>
  <si>
    <t>092979</t>
  </si>
  <si>
    <t xml:space="preserve">Senzorická dráha polštářek </t>
  </si>
  <si>
    <t>126524</t>
  </si>
  <si>
    <t xml:space="preserve">Základny k strukturovým lávkám </t>
  </si>
  <si>
    <t xml:space="preserve">Senzorický polštář myška </t>
  </si>
  <si>
    <t xml:space="preserve">Senzorický polštář slepička </t>
  </si>
  <si>
    <t xml:space="preserve">Senzorický polštář pejsek </t>
  </si>
  <si>
    <t xml:space="preserve">Senzorický polštář kravička </t>
  </si>
  <si>
    <t xml:space="preserve">Senzorický polštář ovečka </t>
  </si>
  <si>
    <t xml:space="preserve">Senzorický polštář kočička </t>
  </si>
  <si>
    <t>118264</t>
  </si>
  <si>
    <t xml:space="preserve">Senzorický panel </t>
  </si>
  <si>
    <t>118265</t>
  </si>
  <si>
    <t xml:space="preserve">Manipulační panel </t>
  </si>
  <si>
    <t xml:space="preserve">Lišta k manipulačním tabulkám </t>
  </si>
  <si>
    <t xml:space="preserve">Plot levý - základna pro senzorické aplikace </t>
  </si>
  <si>
    <t xml:space="preserve">Louka - základna k senzorickým aplikacím </t>
  </si>
  <si>
    <t xml:space="preserve">Plot pravý - základna k senzorickým aplikacím </t>
  </si>
  <si>
    <t xml:space="preserve">Jablko - senzorický prvek </t>
  </si>
  <si>
    <t xml:space="preserve">Veverka - senzorický prvek </t>
  </si>
  <si>
    <t xml:space="preserve">Ptáček - senzorický prvek </t>
  </si>
  <si>
    <t xml:space="preserve">Muchomůrka - senzorický prvek </t>
  </si>
  <si>
    <t xml:space="preserve">Ježek - senzorický prvek </t>
  </si>
  <si>
    <t xml:space="preserve">Kočka - senzorický prvek </t>
  </si>
  <si>
    <t xml:space="preserve">Slepička - senzorický prvek </t>
  </si>
  <si>
    <t xml:space="preserve">Kohout -senzorický prvek </t>
  </si>
  <si>
    <t xml:space="preserve">Beránek - senzorický prvek </t>
  </si>
  <si>
    <t xml:space="preserve">Květ se vzorem - senzorický prvek </t>
  </si>
  <si>
    <t xml:space="preserve">Květ - senzorický prvek </t>
  </si>
  <si>
    <t xml:space="preserve">Králík - senzorický prvek </t>
  </si>
  <si>
    <t xml:space="preserve">Tráva malá - senzorický prvek </t>
  </si>
  <si>
    <t xml:space="preserve">Tráva velká - senzorický prvek </t>
  </si>
  <si>
    <t>099634</t>
  </si>
  <si>
    <t xml:space="preserve">Nástěnná aplikace Slepička </t>
  </si>
  <si>
    <t xml:space="preserve">Úprava prostředí-odhlučnění místnosti (koberce, závěsy) </t>
  </si>
  <si>
    <t xml:space="preserve">Zelený koberec 2x2 m </t>
  </si>
  <si>
    <t xml:space="preserve">Modrý koberec 2x2 m </t>
  </si>
  <si>
    <t xml:space="preserve">Cihlový koberec 2x2 m </t>
  </si>
  <si>
    <t>056109</t>
  </si>
  <si>
    <t xml:space="preserve">Šedý koberec 2x2 m </t>
  </si>
  <si>
    <t xml:space="preserve">Zelený koberec 3x4 m </t>
  </si>
  <si>
    <t xml:space="preserve">Modrý koberec 3x4 m </t>
  </si>
  <si>
    <t>Cihlový koberec 3x4 m</t>
  </si>
  <si>
    <t>056111</t>
  </si>
  <si>
    <t xml:space="preserve">Šedý koberec 3x4 m </t>
  </si>
  <si>
    <t xml:space="preserve">Zelený koberec 2x3 m </t>
  </si>
  <si>
    <t xml:space="preserve">Modrý koberec 2x3 m </t>
  </si>
  <si>
    <t>Cihlový koberec 2x3 m</t>
  </si>
  <si>
    <t>056110</t>
  </si>
  <si>
    <t>Šedý koberec 2x3 m</t>
  </si>
  <si>
    <t>056095</t>
  </si>
  <si>
    <t>Zelený koberec 4x5 m</t>
  </si>
  <si>
    <t>056096</t>
  </si>
  <si>
    <t>Modrý koberec 4x5 m</t>
  </si>
  <si>
    <t>056097</t>
  </si>
  <si>
    <t>Cihlový koberec 4x5 m</t>
  </si>
  <si>
    <t>056112</t>
  </si>
  <si>
    <t>Šedý koberec 4x5 m</t>
  </si>
  <si>
    <t>056104</t>
  </si>
  <si>
    <t>Koberec mozaika 2x3 m</t>
  </si>
  <si>
    <t>056105</t>
  </si>
  <si>
    <t>Koberec se vzory 3x4 m</t>
  </si>
  <si>
    <t>056106</t>
  </si>
  <si>
    <t>Koberec tečky a pruhy 3x4 m</t>
  </si>
  <si>
    <t>056107</t>
  </si>
  <si>
    <t>Koberec asymetrie 4x5 m</t>
  </si>
  <si>
    <t>056121</t>
  </si>
  <si>
    <t>Koberec asymetrie 3x4 m</t>
  </si>
  <si>
    <t>056108</t>
  </si>
  <si>
    <t>Koberec pruhy 3x4 m</t>
  </si>
  <si>
    <t>056100</t>
  </si>
  <si>
    <t xml:space="preserve">Kulatý koberec šedo-oranžový prům. 2 m </t>
  </si>
  <si>
    <t>056101</t>
  </si>
  <si>
    <t xml:space="preserve">Kulatý koberec šedo-zelený  prům. 2 m </t>
  </si>
  <si>
    <t>056102</t>
  </si>
  <si>
    <t xml:space="preserve">Kulatý koberec šedo-modrý prům. 2 m </t>
  </si>
  <si>
    <t>056103</t>
  </si>
  <si>
    <t xml:space="preserve">Kulatý koberec šedý s barevnými tečkami </t>
  </si>
  <si>
    <t>056044</t>
  </si>
  <si>
    <t xml:space="preserve">Kulatý koberec cihlový prům. 2 m </t>
  </si>
  <si>
    <t>056045</t>
  </si>
  <si>
    <t xml:space="preserve">Kulatý koberec modrý prům. 2 m </t>
  </si>
  <si>
    <t>056047</t>
  </si>
  <si>
    <t xml:space="preserve">Kulatý koberec zelený prům. 2 m </t>
  </si>
  <si>
    <t>056120</t>
  </si>
  <si>
    <t xml:space="preserve">Kulatý koberec šedý prům. 2 m </t>
  </si>
  <si>
    <t>056048</t>
  </si>
  <si>
    <t xml:space="preserve">Kulatý kobeec cihlový prům. 140 cm </t>
  </si>
  <si>
    <t>056049</t>
  </si>
  <si>
    <t xml:space="preserve">Kulatý koberec modrý prům. 140 cm </t>
  </si>
  <si>
    <t>056051</t>
  </si>
  <si>
    <t xml:space="preserve">Kulatý koberec zelený prům. 140 cm </t>
  </si>
  <si>
    <t>056119</t>
  </si>
  <si>
    <t xml:space="preserve">Kulatý koberec šedý prům. 140 cm </t>
  </si>
  <si>
    <t>C.II.1.1</t>
  </si>
  <si>
    <t>D.II.1.1</t>
  </si>
  <si>
    <t>Stůl s výškově a úhlově nastavitelnou plochou</t>
  </si>
  <si>
    <t>F042220-3-01-08</t>
  </si>
  <si>
    <t>F042220-3-02-08</t>
  </si>
  <si>
    <t xml:space="preserve">Školní lavice pro vozíčkáře, reg. výšky 3-4, červená </t>
  </si>
  <si>
    <t xml:space="preserve">Školní lavice pro vozíčkáře, reg. výšky 3-4, modrá </t>
  </si>
  <si>
    <t xml:space="preserve">Školní lavice pro vozíčkáře, reg. výšky 3-4, zelená </t>
  </si>
  <si>
    <t>F042220-3-04-08</t>
  </si>
  <si>
    <t>F042220-3-06-08</t>
  </si>
  <si>
    <t xml:space="preserve">Školní lavice pro vozíčkáře, reg. výšky 3-4, žlutá </t>
  </si>
  <si>
    <t>F042220-3-08-08</t>
  </si>
  <si>
    <t xml:space="preserve">Školní lavice pro vozíčkáře, reg. výšky 3-4, stříbrná </t>
  </si>
  <si>
    <t>F042220-5-01-08</t>
  </si>
  <si>
    <t xml:space="preserve">Školní lavice pro vozíčkáře, reg. výšky 5-6, červená </t>
  </si>
  <si>
    <t>F042220-5-02-08</t>
  </si>
  <si>
    <t xml:space="preserve">Školní lavice pro vozíčkáře, reg. výšky 5-6, modrá </t>
  </si>
  <si>
    <t>F042220-5-04-08</t>
  </si>
  <si>
    <t xml:space="preserve">Školní lavice pro vozíčkáře, reg. výšky 5-6, zelená </t>
  </si>
  <si>
    <t>F042220-5-06-08</t>
  </si>
  <si>
    <t xml:space="preserve">Školní lavice pro vozíčkáře, reg. výšky 5-6, žlutá </t>
  </si>
  <si>
    <t>F042220-5-08-08</t>
  </si>
  <si>
    <t xml:space="preserve">Školní lavice pro vozíčkáře, reg. výšky 5-6, stříbrná </t>
  </si>
  <si>
    <t>D.II.1.3</t>
  </si>
  <si>
    <t xml:space="preserve">Židle s pevnou podnožkou </t>
  </si>
  <si>
    <t>F011027-6-01-08</t>
  </si>
  <si>
    <t xml:space="preserve">Židle P vel. 6 s podnožkou červená </t>
  </si>
  <si>
    <t>F011027-6-02-08</t>
  </si>
  <si>
    <t>F011027-6-04-08</t>
  </si>
  <si>
    <t>F011027-6-05-08</t>
  </si>
  <si>
    <t>F011027-6-06-08</t>
  </si>
  <si>
    <t>F011027-6-08-08</t>
  </si>
  <si>
    <t xml:space="preserve">Židle P vel. 6 s podnožkou modrá </t>
  </si>
  <si>
    <t xml:space="preserve">Židle P vel. 6 s podnožkou zelená </t>
  </si>
  <si>
    <t xml:space="preserve">Židle P vel. 6 s podnožkou černá </t>
  </si>
  <si>
    <t xml:space="preserve">Židle P vel. 6 s podnožkou žlutá </t>
  </si>
  <si>
    <t xml:space="preserve">Židle P vel. 6 s podnožkou stříbrná </t>
  </si>
  <si>
    <t>D.II.1.8</t>
  </si>
  <si>
    <t>Nástavce na štětce a tužky pro správný úchop</t>
  </si>
  <si>
    <t>149036</t>
  </si>
  <si>
    <t>Násadky na tužky a pastelky, prům. 7 a 6 mm, 10 ks</t>
  </si>
  <si>
    <t>149064</t>
  </si>
  <si>
    <t xml:space="preserve">Ergonomické násady na tužky a pastelky </t>
  </si>
  <si>
    <t>D.II.2.1</t>
  </si>
  <si>
    <t>Didaktické manipulační pomůcky</t>
  </si>
  <si>
    <t>D.II.2.2</t>
  </si>
  <si>
    <t>Manipulační pomůcky pro rozvoj grafomotoriky</t>
  </si>
  <si>
    <t>D.II.2.3</t>
  </si>
  <si>
    <t>Pracovní listy pro rozvoj grafomotoriky</t>
  </si>
  <si>
    <t>118004</t>
  </si>
  <si>
    <t xml:space="preserve">Stěna s labyrinty </t>
  </si>
  <si>
    <t xml:space="preserve">Manipulační žabka </t>
  </si>
  <si>
    <t xml:space="preserve">Strukturový koník </t>
  </si>
  <si>
    <t>118001</t>
  </si>
  <si>
    <t xml:space="preserve">Manipulační panel pískle </t>
  </si>
  <si>
    <t xml:space="preserve">Magické kolo </t>
  </si>
  <si>
    <t xml:space="preserve">Manipulační rybička </t>
  </si>
  <si>
    <t xml:space="preserve">Posunovačka strom velký </t>
  </si>
  <si>
    <t xml:space="preserve">Posunovačka šnek velký </t>
  </si>
  <si>
    <t xml:space="preserve">Nástěnný labirint kytička </t>
  </si>
  <si>
    <t xml:space="preserve">Nástěnný labyrint letadlo </t>
  </si>
  <si>
    <t xml:space="preserve">Nástěnný labyrint obláček </t>
  </si>
  <si>
    <t>309007</t>
  </si>
  <si>
    <t xml:space="preserve">Labyritn džungle </t>
  </si>
  <si>
    <t>036060</t>
  </si>
  <si>
    <t>036066</t>
  </si>
  <si>
    <t xml:space="preserve">Labyrint s kuličkou šnek </t>
  </si>
  <si>
    <t>301003</t>
  </si>
  <si>
    <t xml:space="preserve">Labyrint osmička </t>
  </si>
  <si>
    <t>309001</t>
  </si>
  <si>
    <t xml:space="preserve">Líná osmička </t>
  </si>
  <si>
    <t>306011</t>
  </si>
  <si>
    <t xml:space="preserve">Dovednostní koule </t>
  </si>
  <si>
    <t xml:space="preserve">Pružinový labyrint </t>
  </si>
  <si>
    <t>606003</t>
  </si>
  <si>
    <t>Labyrint zatáčka</t>
  </si>
  <si>
    <t>606005</t>
  </si>
  <si>
    <t xml:space="preserve">Labyrint Prisma </t>
  </si>
  <si>
    <t>606004</t>
  </si>
  <si>
    <t xml:space="preserve">Labyrint s hvězdičkou </t>
  </si>
  <si>
    <t>606013</t>
  </si>
  <si>
    <t xml:space="preserve">Labyrint chobotnička </t>
  </si>
  <si>
    <t>606016</t>
  </si>
  <si>
    <t xml:space="preserve">Labyrint tvrz </t>
  </si>
  <si>
    <t xml:space="preserve">Magnetický labyrint autíčka </t>
  </si>
  <si>
    <t xml:space="preserve">Magnetický labyrint motýlek </t>
  </si>
  <si>
    <t xml:space="preserve">Magnetický labyrint želva </t>
  </si>
  <si>
    <t>Magnetický labyrint zoo</t>
  </si>
  <si>
    <t>309051</t>
  </si>
  <si>
    <t xml:space="preserve">Magnetický stůl s labyrintem </t>
  </si>
  <si>
    <t xml:space="preserve">Tyčová třídírna </t>
  </si>
  <si>
    <t>200057</t>
  </si>
  <si>
    <t xml:space="preserve">Triolo </t>
  </si>
  <si>
    <t>200006</t>
  </si>
  <si>
    <t xml:space="preserve">Velké korálky s podložkou </t>
  </si>
  <si>
    <t>200002</t>
  </si>
  <si>
    <t xml:space="preserve">Velká sada manipulačních prvků </t>
  </si>
  <si>
    <t>200003</t>
  </si>
  <si>
    <t xml:space="preserve">Šroubovací beruška </t>
  </si>
  <si>
    <t xml:space="preserve">Našroubuj tvary </t>
  </si>
  <si>
    <t>116063</t>
  </si>
  <si>
    <t xml:space="preserve">Studna </t>
  </si>
  <si>
    <t>401010</t>
  </si>
  <si>
    <t xml:space="preserve">Pískovníčka </t>
  </si>
  <si>
    <t>401011</t>
  </si>
  <si>
    <t xml:space="preserve">Písek do pískovníčky </t>
  </si>
  <si>
    <t>401013</t>
  </si>
  <si>
    <t xml:space="preserve">Příslušenství k pískovníčce </t>
  </si>
  <si>
    <t>401041</t>
  </si>
  <si>
    <t xml:space="preserve">Sada válečků pro hry s pískem </t>
  </si>
  <si>
    <t>401042</t>
  </si>
  <si>
    <t xml:space="preserve">Váleček pro hry s pískem </t>
  </si>
  <si>
    <t>089029</t>
  </si>
  <si>
    <t xml:space="preserve">Sada barevných táců pro psaní v písku </t>
  </si>
  <si>
    <t>089028</t>
  </si>
  <si>
    <t xml:space="preserve">Víko k barevným tácům </t>
  </si>
  <si>
    <t>451113</t>
  </si>
  <si>
    <t xml:space="preserve">Tabulky - příprava k psaní </t>
  </si>
  <si>
    <t>199030</t>
  </si>
  <si>
    <t xml:space="preserve">Barevné cestičky </t>
  </si>
  <si>
    <t>604090</t>
  </si>
  <si>
    <t xml:space="preserve">Sada tabulek s pomocnou linkou </t>
  </si>
  <si>
    <t>504037</t>
  </si>
  <si>
    <t xml:space="preserve">Psací tabulky </t>
  </si>
  <si>
    <t>604004</t>
  </si>
  <si>
    <t xml:space="preserve">Desky se vzorečky 1 </t>
  </si>
  <si>
    <t>604005</t>
  </si>
  <si>
    <t>Desky se vzorečky 2</t>
  </si>
  <si>
    <t>604006</t>
  </si>
  <si>
    <t xml:space="preserve">Bílé pastelky 12 ks k deskám </t>
  </si>
  <si>
    <t>199044</t>
  </si>
  <si>
    <t xml:space="preserve">Grafomotorika </t>
  </si>
  <si>
    <t>199047</t>
  </si>
  <si>
    <t xml:space="preserve">Obkresli obrázek </t>
  </si>
  <si>
    <t>E.II.2.2</t>
  </si>
  <si>
    <t>Názorné manipulační pomůcky (čísla, písmena, tabulky)</t>
  </si>
  <si>
    <t xml:space="preserve">Razítka abeceda </t>
  </si>
  <si>
    <t xml:space="preserve">Razítka číslice </t>
  </si>
  <si>
    <t xml:space="preserve">Razítka geometrické tvary </t>
  </si>
  <si>
    <t xml:space="preserve">Molitanová abeceda </t>
  </si>
  <si>
    <t xml:space="preserve">Molitanové číslice </t>
  </si>
  <si>
    <t xml:space="preserve">Filcová písmena a číslice </t>
  </si>
  <si>
    <t xml:space="preserve">Samolepící písmenka </t>
  </si>
  <si>
    <t>310006</t>
  </si>
  <si>
    <t xml:space="preserve">PlayMais ČÍSLA </t>
  </si>
  <si>
    <t>310005</t>
  </si>
  <si>
    <t xml:space="preserve">PlayMais barvy a tvary </t>
  </si>
  <si>
    <t>200126</t>
  </si>
  <si>
    <t xml:space="preserve">Quadrimemo - tvary a barvy - karty </t>
  </si>
  <si>
    <t>200127</t>
  </si>
  <si>
    <t xml:space="preserve">Quadrimemo - denní činnosti - karty </t>
  </si>
  <si>
    <t>451108</t>
  </si>
  <si>
    <t>451107</t>
  </si>
  <si>
    <t>Pexeso zvířatka (reálné fotografie)</t>
  </si>
  <si>
    <t>Pexeso jídlo (reálné fotografie)</t>
  </si>
  <si>
    <t>451003</t>
  </si>
  <si>
    <t>Povolání a nástroje (reálné fotografie)</t>
  </si>
  <si>
    <t xml:space="preserve">Tématické tabulky - V parku </t>
  </si>
  <si>
    <t xml:space="preserve">Tématické tabulky - Obývací pokoj </t>
  </si>
  <si>
    <t xml:space="preserve">Tématické tabulky - U lékaře </t>
  </si>
  <si>
    <t xml:space="preserve">150035 </t>
  </si>
  <si>
    <t xml:space="preserve">Tématické tabulky - Dětský pokoj </t>
  </si>
  <si>
    <t>Tématické tabulky - Zoo</t>
  </si>
  <si>
    <t xml:space="preserve">Tématické tabulky - Ekologie </t>
  </si>
  <si>
    <t xml:space="preserve">Tématické tabulky - Pláž </t>
  </si>
  <si>
    <t xml:space="preserve">Tématické tabulky - Na vsi </t>
  </si>
  <si>
    <t xml:space="preserve">Tématické tabulky - Město </t>
  </si>
  <si>
    <t xml:space="preserve">Tématické tabulky - Obchod </t>
  </si>
  <si>
    <t xml:space="preserve">Tématické tabulky - kuchyň </t>
  </si>
  <si>
    <t xml:space="preserve">Tématické tabulky - Koupelna </t>
  </si>
  <si>
    <t xml:space="preserve">Sady fotografií - Jídlo </t>
  </si>
  <si>
    <t xml:space="preserve">Sady fotografií - Co je špatně </t>
  </si>
  <si>
    <t xml:space="preserve">Sady fotografií - emoce </t>
  </si>
  <si>
    <t xml:space="preserve">Kartonová písmenka - abeceda </t>
  </si>
  <si>
    <t>590028</t>
  </si>
  <si>
    <t xml:space="preserve">Dřevěná abeceda </t>
  </si>
  <si>
    <t xml:space="preserve">Abeceda - velká písmena </t>
  </si>
  <si>
    <t xml:space="preserve">Abeceda - malá písmena </t>
  </si>
  <si>
    <t xml:space="preserve">Měkká písmena </t>
  </si>
  <si>
    <t xml:space="preserve">Magnetická písmena psací </t>
  </si>
  <si>
    <t xml:space="preserve">Magnetická písmena tiskací </t>
  </si>
  <si>
    <t>500165</t>
  </si>
  <si>
    <t xml:space="preserve">Malé geometrické tvary </t>
  </si>
  <si>
    <t>610239</t>
  </si>
  <si>
    <t xml:space="preserve">Geometrické tvary ve 3 velikostech </t>
  </si>
  <si>
    <t>500014</t>
  </si>
  <si>
    <t xml:space="preserve">Barevné obrazce </t>
  </si>
  <si>
    <t>500092</t>
  </si>
  <si>
    <t xml:space="preserve">Ovoce plastové </t>
  </si>
  <si>
    <t>500093</t>
  </si>
  <si>
    <t xml:space="preserve">Zelenina plastová </t>
  </si>
  <si>
    <t>041127</t>
  </si>
  <si>
    <t xml:space="preserve">Matematické číslice </t>
  </si>
  <si>
    <t>604129</t>
  </si>
  <si>
    <t xml:space="preserve">Otočná čísla </t>
  </si>
  <si>
    <t>604007</t>
  </si>
  <si>
    <t>Hmatová čísla</t>
  </si>
  <si>
    <t>356005</t>
  </si>
  <si>
    <t xml:space="preserve">Měkké číslice </t>
  </si>
  <si>
    <t>604089</t>
  </si>
  <si>
    <t xml:space="preserve">Kolíky a číslice </t>
  </si>
  <si>
    <t>199066</t>
  </si>
  <si>
    <t xml:space="preserve">Monografie - čísla </t>
  </si>
  <si>
    <t>E.II.2.3</t>
  </si>
  <si>
    <t>Listy na výrobu denních režimů a rozvrhů</t>
  </si>
  <si>
    <t xml:space="preserve">Třídní fotoalbum </t>
  </si>
  <si>
    <t>F.II.1.1</t>
  </si>
  <si>
    <t>Manipulační pomůcky pro podporu pozornosti (např. mačkací míčky)</t>
  </si>
  <si>
    <t xml:space="preserve">žonglérské míčky měkké </t>
  </si>
  <si>
    <t>168007</t>
  </si>
  <si>
    <t>Masážní ježek těžký 11 cm</t>
  </si>
  <si>
    <t>168102</t>
  </si>
  <si>
    <t xml:space="preserve">Masážní ježek lehký 7,5 cm </t>
  </si>
  <si>
    <t>588018</t>
  </si>
  <si>
    <t xml:space="preserve">Míček s trny měkký </t>
  </si>
  <si>
    <t>588019</t>
  </si>
  <si>
    <t xml:space="preserve">Míček s trny středně tvrdý </t>
  </si>
  <si>
    <t>588020</t>
  </si>
  <si>
    <t xml:space="preserve">Míček s trny tvrdý </t>
  </si>
  <si>
    <t>588011</t>
  </si>
  <si>
    <t>Elastický míček pro cviky dlaně průměr 50 mm</t>
  </si>
  <si>
    <t>522042</t>
  </si>
  <si>
    <t xml:space="preserve">Míček ježek 5 cm, 30 g </t>
  </si>
  <si>
    <t>522010</t>
  </si>
  <si>
    <t xml:space="preserve">Míčky s trny, prům. 8 cm, 2 ks </t>
  </si>
  <si>
    <t>251019</t>
  </si>
  <si>
    <t xml:space="preserve">Míčky s trny prům. 12 cm, 2 ks </t>
  </si>
  <si>
    <t>077001</t>
  </si>
  <si>
    <t xml:space="preserve">Pěnové míčky prům. 7 cm, 3 ks </t>
  </si>
  <si>
    <t>077003</t>
  </si>
  <si>
    <t xml:space="preserve">Pěnový míček prům. 12 cm, 1 ks </t>
  </si>
  <si>
    <t>077004</t>
  </si>
  <si>
    <t xml:space="preserve">Pěnový míček prům. 18 cm, 1 ks </t>
  </si>
  <si>
    <t>Poruchy autistického spektra</t>
  </si>
  <si>
    <t xml:space="preserve">Tělesné postižení </t>
  </si>
  <si>
    <t xml:space="preserve">Sluchové postižení </t>
  </si>
  <si>
    <t xml:space="preserve">Narušené komunikační schopnosti </t>
  </si>
  <si>
    <t xml:space="preserve">Poruchy chování </t>
  </si>
  <si>
    <t xml:space="preserve">Poruchy učení </t>
  </si>
  <si>
    <t>G.II.2.1</t>
  </si>
  <si>
    <t>Speciální didaktické (manipulační) pomůcky pro výuku matematiky</t>
  </si>
  <si>
    <t>604098</t>
  </si>
  <si>
    <t xml:space="preserve">Geometrické tvary  pracovní listy </t>
  </si>
  <si>
    <t>604099</t>
  </si>
  <si>
    <t xml:space="preserve">Hrací kostky k pracovním listům </t>
  </si>
  <si>
    <t>500176</t>
  </si>
  <si>
    <t xml:space="preserve">Balónky a klacíky ke geometrickým tělěsům </t>
  </si>
  <si>
    <t>500016</t>
  </si>
  <si>
    <t xml:space="preserve">Barevná tělesa </t>
  </si>
  <si>
    <t>500070</t>
  </si>
  <si>
    <t xml:space="preserve">Geometrická tělesa z plastu </t>
  </si>
  <si>
    <t>500021</t>
  </si>
  <si>
    <t xml:space="preserve">Odměrné válce </t>
  </si>
  <si>
    <t>500022</t>
  </si>
  <si>
    <t xml:space="preserve">Objemová tělesa </t>
  </si>
  <si>
    <t>500198</t>
  </si>
  <si>
    <t xml:space="preserve">Odměrky - lžíce </t>
  </si>
  <si>
    <t>500199</t>
  </si>
  <si>
    <t xml:space="preserve">Odměrky - kelímky </t>
  </si>
  <si>
    <t>500077</t>
  </si>
  <si>
    <t xml:space="preserve">Krychle litrová </t>
  </si>
  <si>
    <t>500114</t>
  </si>
  <si>
    <t xml:space="preserve">Plastové kostičky </t>
  </si>
  <si>
    <t>500024</t>
  </si>
  <si>
    <t xml:space="preserve">Názorná váha </t>
  </si>
  <si>
    <t>358004</t>
  </si>
  <si>
    <t xml:space="preserve">Metr na podlahu </t>
  </si>
  <si>
    <t>500157</t>
  </si>
  <si>
    <t xml:space="preserve">Závaží z plastu </t>
  </si>
  <si>
    <t>604102</t>
  </si>
  <si>
    <t xml:space="preserve">Souprava závaží v krabičce </t>
  </si>
  <si>
    <t>604100</t>
  </si>
  <si>
    <t xml:space="preserve">školní váha </t>
  </si>
  <si>
    <t>500091</t>
  </si>
  <si>
    <t xml:space="preserve">Medvídci k počítání </t>
  </si>
  <si>
    <t>500009</t>
  </si>
  <si>
    <t xml:space="preserve">Mističky pro třídění </t>
  </si>
  <si>
    <t>500003</t>
  </si>
  <si>
    <t xml:space="preserve">Matematické žetony </t>
  </si>
  <si>
    <t xml:space="preserve">Žetony články - céčka </t>
  </si>
  <si>
    <t>500004</t>
  </si>
  <si>
    <t xml:space="preserve">žetony krychle </t>
  </si>
  <si>
    <t xml:space="preserve">Klacíky k přepočítávání - barevné </t>
  </si>
  <si>
    <t xml:space="preserve">Klacíky k přepočítávání - přírodní </t>
  </si>
  <si>
    <t>500113</t>
  </si>
  <si>
    <t xml:space="preserve">Dřevěné krychle </t>
  </si>
  <si>
    <t>500005</t>
  </si>
  <si>
    <t xml:space="preserve">Klacíky plastové k přepočítávání </t>
  </si>
  <si>
    <t xml:space="preserve">Dřevěné špachtle přírodní </t>
  </si>
  <si>
    <t xml:space="preserve">Dřevěné špachtle barevné </t>
  </si>
  <si>
    <t>500001</t>
  </si>
  <si>
    <t xml:space="preserve">Kostky desítkové soustavy </t>
  </si>
  <si>
    <t>500002</t>
  </si>
  <si>
    <t xml:space="preserve">Matematické kostky </t>
  </si>
  <si>
    <t>500175</t>
  </si>
  <si>
    <t xml:space="preserve">Kostka desitkové soustavy </t>
  </si>
  <si>
    <t>351092</t>
  </si>
  <si>
    <t xml:space="preserve">Kostka desítkové soustavy - 3 barvy </t>
  </si>
  <si>
    <t>500117</t>
  </si>
  <si>
    <t xml:space="preserve">Počítadlo </t>
  </si>
  <si>
    <t>590018</t>
  </si>
  <si>
    <t>500094</t>
  </si>
  <si>
    <t xml:space="preserve">Pěnové kostky s čísly </t>
  </si>
  <si>
    <t>500095</t>
  </si>
  <si>
    <t xml:space="preserve">Pěnové kostky s matematickými znaménky </t>
  </si>
  <si>
    <t>500096</t>
  </si>
  <si>
    <t xml:space="preserve">Pěnové kostky s geometrickými tvary </t>
  </si>
  <si>
    <t>604178</t>
  </si>
  <si>
    <t xml:space="preserve">římská čísla 1-20 </t>
  </si>
  <si>
    <t>453009</t>
  </si>
  <si>
    <t xml:space="preserve">Sada pro počítání v rozsahu 1-10 </t>
  </si>
  <si>
    <t>500038</t>
  </si>
  <si>
    <t xml:space="preserve">číselné provlékání </t>
  </si>
  <si>
    <t>604135</t>
  </si>
  <si>
    <t xml:space="preserve">Přechod přez desítku </t>
  </si>
  <si>
    <t>604200</t>
  </si>
  <si>
    <t xml:space="preserve">Číselná osa do 20 - sada </t>
  </si>
  <si>
    <t>453086</t>
  </si>
  <si>
    <t xml:space="preserve">Sčítání a odečítání </t>
  </si>
  <si>
    <t>604134</t>
  </si>
  <si>
    <t xml:space="preserve">Strom - počítáme do 10 </t>
  </si>
  <si>
    <t>604148</t>
  </si>
  <si>
    <t xml:space="preserve">Multi Split </t>
  </si>
  <si>
    <t>453065</t>
  </si>
  <si>
    <t>351067</t>
  </si>
  <si>
    <t xml:space="preserve">Zlomková pizza </t>
  </si>
  <si>
    <t>532082</t>
  </si>
  <si>
    <t xml:space="preserve">Pizza - zlomky </t>
  </si>
  <si>
    <t>312054</t>
  </si>
  <si>
    <t xml:space="preserve">Sčítání do 20 </t>
  </si>
  <si>
    <t>354055</t>
  </si>
  <si>
    <t xml:space="preserve">Pískové přesýpací hodiny 30 vteřin </t>
  </si>
  <si>
    <t>354053</t>
  </si>
  <si>
    <t xml:space="preserve">Pískové přesýpací hodiny 5 minut </t>
  </si>
  <si>
    <t>354054</t>
  </si>
  <si>
    <t xml:space="preserve">Pískové přesýpací hodiny 1 minuta </t>
  </si>
  <si>
    <t>G.II.2.2</t>
  </si>
  <si>
    <t>Speciální pomůcky pro vyvození a upevnění správného úchopu</t>
  </si>
  <si>
    <t>500202</t>
  </si>
  <si>
    <t xml:space="preserve">Maxi pinzeta </t>
  </si>
  <si>
    <t>358061</t>
  </si>
  <si>
    <t xml:space="preserve">Sady k grafomotorickým cvičením </t>
  </si>
  <si>
    <t xml:space="preserve">Odlišné kulturní a životní podmínky </t>
  </si>
  <si>
    <t>H.II.2.1</t>
  </si>
  <si>
    <t>Pomůcky na výtvarnou/tělesnou výchovu k zapůjčení</t>
  </si>
  <si>
    <t>115420</t>
  </si>
  <si>
    <t xml:space="preserve">Trojhranné pastelky 12 ks </t>
  </si>
  <si>
    <t>410001</t>
  </si>
  <si>
    <t xml:space="preserve">Pastelky Kores trojhranné 6 barev </t>
  </si>
  <si>
    <t>410002</t>
  </si>
  <si>
    <t xml:space="preserve">Pastelky Kores trojhranné 12 barev </t>
  </si>
  <si>
    <t>024102</t>
  </si>
  <si>
    <t xml:space="preserve">Suché pastely 12 ks </t>
  </si>
  <si>
    <t xml:space="preserve">Tenké barevné fixy </t>
  </si>
  <si>
    <t xml:space="preserve">Hrubé fixy 36 ks </t>
  </si>
  <si>
    <t xml:space="preserve">Gelové fixy metalické </t>
  </si>
  <si>
    <t xml:space="preserve">Plastelína 18 barev </t>
  </si>
  <si>
    <t xml:space="preserve">Plastelína 12 barev </t>
  </si>
  <si>
    <t xml:space="preserve">Akvarelové barvy </t>
  </si>
  <si>
    <t xml:space="preserve">Plakátové barvy </t>
  </si>
  <si>
    <t>115425</t>
  </si>
  <si>
    <t xml:space="preserve">Plakátové barvy 10 odstínů </t>
  </si>
  <si>
    <t>115424</t>
  </si>
  <si>
    <t xml:space="preserve">Plakátové barvy 24 barev </t>
  </si>
  <si>
    <t xml:space="preserve">Kufřík s rukojetí </t>
  </si>
  <si>
    <t xml:space="preserve">Nůžky 21 cm </t>
  </si>
  <si>
    <t xml:space="preserve">Nůžky pro leváky </t>
  </si>
  <si>
    <t>525001</t>
  </si>
  <si>
    <t xml:space="preserve">Školní nůžky </t>
  </si>
  <si>
    <t xml:space="preserve">Precizní nůžky </t>
  </si>
  <si>
    <t>Kouzelné lepidlo 500 g</t>
  </si>
  <si>
    <t xml:space="preserve">Lepidlo v tyčince </t>
  </si>
  <si>
    <t xml:space="preserve">štětec s trojhrannou násadou č. 2 </t>
  </si>
  <si>
    <t>štětec s trojhrannou násadou č. 8</t>
  </si>
  <si>
    <t>štětec s trojhrannou násadou č. 12</t>
  </si>
  <si>
    <t>štětec s trojhrannou násadou č. 16</t>
  </si>
  <si>
    <t xml:space="preserve">Sada štětců pro akvarel </t>
  </si>
  <si>
    <t>H.II.2.5</t>
  </si>
  <si>
    <t>Pomůcky pro rozvoj sociálních dovedností</t>
  </si>
  <si>
    <t>521183</t>
  </si>
  <si>
    <t xml:space="preserve">Malí maňásci na prst </t>
  </si>
  <si>
    <t>555019</t>
  </si>
  <si>
    <t xml:space="preserve">Maňásek - Lékař </t>
  </si>
  <si>
    <t>555020</t>
  </si>
  <si>
    <t xml:space="preserve">Maňásek - Sestřička </t>
  </si>
  <si>
    <t>555021</t>
  </si>
  <si>
    <t xml:space="preserve">Maňásek - Hasič </t>
  </si>
  <si>
    <t>555022</t>
  </si>
  <si>
    <t xml:space="preserve">Maňásek - Učitel </t>
  </si>
  <si>
    <t>555023</t>
  </si>
  <si>
    <t xml:space="preserve">Maňásek - Kuchař </t>
  </si>
  <si>
    <t>555024</t>
  </si>
  <si>
    <t xml:space="preserve">Maňásek - Policista </t>
  </si>
  <si>
    <t>555025</t>
  </si>
  <si>
    <t xml:space="preserve">Maňásek - Pošťák </t>
  </si>
  <si>
    <t>555026</t>
  </si>
  <si>
    <t xml:space="preserve">Maňásek - Právník </t>
  </si>
  <si>
    <t>555027</t>
  </si>
  <si>
    <t xml:space="preserve">Maňásek - Mechanik </t>
  </si>
  <si>
    <t>555028</t>
  </si>
  <si>
    <t xml:space="preserve">Maňásek - Kadeřnice </t>
  </si>
  <si>
    <t xml:space="preserve">Rodina - panenky </t>
  </si>
  <si>
    <t xml:space="preserve">Africká rodina - panenky </t>
  </si>
  <si>
    <t xml:space="preserve">Asiatská rodina - panenky </t>
  </si>
  <si>
    <t xml:space="preserve">Malé ovoce - imitace </t>
  </si>
  <si>
    <t xml:space="preserve">Malá zelenina - imitace </t>
  </si>
  <si>
    <t xml:space="preserve">Sada vajíček - imitace </t>
  </si>
  <si>
    <t xml:space="preserve">Pečivo - imitace </t>
  </si>
  <si>
    <t xml:space="preserve">Maso - imitace </t>
  </si>
  <si>
    <t xml:space="preserve">Sýry - imitace </t>
  </si>
  <si>
    <t xml:space="preserve">Sada potravinových výrobků </t>
  </si>
  <si>
    <t xml:space="preserve">Nákupní košík s 18 výrobky </t>
  </si>
  <si>
    <t>453088</t>
  </si>
  <si>
    <t xml:space="preserve">Roční období - lotynka </t>
  </si>
  <si>
    <t>451109</t>
  </si>
  <si>
    <t xml:space="preserve">Pexeso kultury (reálné fotografie) </t>
  </si>
  <si>
    <t>521171</t>
  </si>
  <si>
    <t xml:space="preserve">Zábavné obličeje - magnetická skládačka </t>
  </si>
  <si>
    <t>202024</t>
  </si>
  <si>
    <t xml:space="preserve">Magnetická farma </t>
  </si>
  <si>
    <t>453048</t>
  </si>
  <si>
    <t xml:space="preserve">Barvy - ovoce a zelenina </t>
  </si>
  <si>
    <t>144085</t>
  </si>
  <si>
    <t xml:space="preserve">Asociace </t>
  </si>
  <si>
    <t>532079</t>
  </si>
  <si>
    <t xml:space="preserve">Puzzle 4 roční období </t>
  </si>
  <si>
    <t>532080</t>
  </si>
  <si>
    <t xml:space="preserve">Puzzle můj den </t>
  </si>
  <si>
    <t>164019</t>
  </si>
  <si>
    <t xml:space="preserve">Domácí lotto </t>
  </si>
  <si>
    <t>Didaktické manipulační pomůcky pro rozvoj čtení, českého jazyka, matematiky</t>
  </si>
  <si>
    <t>H.II.2.7</t>
  </si>
  <si>
    <t>451010</t>
  </si>
  <si>
    <t xml:space="preserve">Vyrábíme potraviny 1 - obrázkové karty </t>
  </si>
  <si>
    <t>451011</t>
  </si>
  <si>
    <t xml:space="preserve">Vyrábíme potraviny 2 - obrázkové karty </t>
  </si>
  <si>
    <t xml:space="preserve">Řekni mi - nehoda </t>
  </si>
  <si>
    <t xml:space="preserve">Řekni mi - zodpovědnost </t>
  </si>
  <si>
    <t xml:space="preserve">Zrakové postižení </t>
  </si>
  <si>
    <t>I.II.1.6</t>
  </si>
  <si>
    <t xml:space="preserve">Relaxační koberec </t>
  </si>
  <si>
    <t>016012</t>
  </si>
  <si>
    <t xml:space="preserve">Kulatý koberec 4 roční období </t>
  </si>
  <si>
    <t>056089</t>
  </si>
  <si>
    <t xml:space="preserve">Rohový koberec louka </t>
  </si>
  <si>
    <t>056088</t>
  </si>
  <si>
    <t xml:space="preserve">Rohový koberec Rybník </t>
  </si>
  <si>
    <t>016007</t>
  </si>
  <si>
    <t xml:space="preserve">Koberec Město </t>
  </si>
  <si>
    <t>056068</t>
  </si>
  <si>
    <t xml:space="preserve">Kulatý koberec cihlový prům. 50 cm </t>
  </si>
  <si>
    <t>056069</t>
  </si>
  <si>
    <t xml:space="preserve">Kulatý koberec modrý prům. 50 cm </t>
  </si>
  <si>
    <t>056071</t>
  </si>
  <si>
    <t xml:space="preserve">Kulatý koberec zelený prům. 50 cm </t>
  </si>
  <si>
    <t>056114</t>
  </si>
  <si>
    <t xml:space="preserve">Kulatý koberec šedý prům. 50 cm </t>
  </si>
  <si>
    <t>056064</t>
  </si>
  <si>
    <t xml:space="preserve">Kulatý koberec cihlový prům. 60 cm </t>
  </si>
  <si>
    <t>056065</t>
  </si>
  <si>
    <t xml:space="preserve">Kulatý koberec modrý prům. 60 cm </t>
  </si>
  <si>
    <t>056067</t>
  </si>
  <si>
    <t xml:space="preserve">Kulatý koberec zelený prům. 60 cm </t>
  </si>
  <si>
    <t>056115</t>
  </si>
  <si>
    <t xml:space="preserve">Kulatý koberec šedý prům. 60 cm </t>
  </si>
  <si>
    <t>056060</t>
  </si>
  <si>
    <t xml:space="preserve">Kulatý koberec terakota prům. 70 cm </t>
  </si>
  <si>
    <t>056061</t>
  </si>
  <si>
    <t xml:space="preserve">Kulatý koberec modrý prům. 70 cm </t>
  </si>
  <si>
    <t>056063</t>
  </si>
  <si>
    <t xml:space="preserve">Kulatý koberec zelený prům. 70 cm </t>
  </si>
  <si>
    <t>056116</t>
  </si>
  <si>
    <t xml:space="preserve">Kulatý koberec šedý prům. 70 cm </t>
  </si>
  <si>
    <t>056056</t>
  </si>
  <si>
    <t>056057</t>
  </si>
  <si>
    <t xml:space="preserve">Kulatý koberec modrý prům. 80 cm </t>
  </si>
  <si>
    <t>056059</t>
  </si>
  <si>
    <t xml:space="preserve">Kulatý koberec zelený prům. 80 cm </t>
  </si>
  <si>
    <t>056117</t>
  </si>
  <si>
    <t xml:space="preserve">Kulatý koberec šedý prům. 80 cm </t>
  </si>
  <si>
    <t>056052</t>
  </si>
  <si>
    <t xml:space="preserve">Kulatý koberec cihlový prům. 80 cm </t>
  </si>
  <si>
    <t xml:space="preserve">Kulatý koberec cihlový prům. 100 cm </t>
  </si>
  <si>
    <t>056053</t>
  </si>
  <si>
    <t xml:space="preserve">Kulatý koberec modrý prům. 100 cm </t>
  </si>
  <si>
    <t>056055</t>
  </si>
  <si>
    <t xml:space="preserve">Kulatý koberec zelený prům. 100 cm </t>
  </si>
  <si>
    <t>056118</t>
  </si>
  <si>
    <t xml:space="preserve">Kulatý koberec šedý prům. 100 cm </t>
  </si>
  <si>
    <t>056080</t>
  </si>
  <si>
    <t xml:space="preserve">Koberec Verbena 1 x 1,6 m </t>
  </si>
  <si>
    <t>I.II.2.3</t>
  </si>
  <si>
    <t>Pomůcky pro rozvoj smyslů a vizuomotorické koordinace</t>
  </si>
  <si>
    <t xml:space="preserve">Nástěnná aplikace housenka . Modul s labyrintem </t>
  </si>
  <si>
    <t xml:space="preserve">Nástěnná aplikace housenka . Modul s posunovačkou </t>
  </si>
  <si>
    <t xml:space="preserve">Nástěnná aplikace housenka - Modul s magnetickými kuličkami </t>
  </si>
  <si>
    <t xml:space="preserve">Nástěnná aplikace housenka - Modul s rotačními kolíky </t>
  </si>
  <si>
    <t xml:space="preserve">Nástěnná aplikace housenka - Modul hodiny </t>
  </si>
  <si>
    <t>532087</t>
  </si>
  <si>
    <t xml:space="preserve">Lovíme ryby </t>
  </si>
  <si>
    <t>202135</t>
  </si>
  <si>
    <t xml:space="preserve">Ulov kačenku </t>
  </si>
  <si>
    <t>309058</t>
  </si>
  <si>
    <t xml:space="preserve">Hra rybář </t>
  </si>
  <si>
    <t>500015</t>
  </si>
  <si>
    <t xml:space="preserve">Geoplán </t>
  </si>
  <si>
    <t xml:space="preserve">Nástěnný labyrint </t>
  </si>
  <si>
    <t xml:space="preserve">Vypouklé dřevěné puzzle kůň </t>
  </si>
  <si>
    <t xml:space="preserve">Vypouklé dřevěné puzzle jablko </t>
  </si>
  <si>
    <t xml:space="preserve">Vypouklé dřevěné puzzle banán a citrón </t>
  </si>
  <si>
    <t xml:space="preserve">Vypouklé dřevěné puzzle hruška </t>
  </si>
  <si>
    <t>532096</t>
  </si>
  <si>
    <t xml:space="preserve">Maxi puzzle na podlahu Dinosauři </t>
  </si>
  <si>
    <t>356053</t>
  </si>
  <si>
    <t xml:space="preserve">Světelná podložka A3 </t>
  </si>
  <si>
    <t>354047</t>
  </si>
  <si>
    <t xml:space="preserve">Průhledné kaňky </t>
  </si>
  <si>
    <t>072007</t>
  </si>
  <si>
    <t xml:space="preserve">3D tvary a stíny </t>
  </si>
  <si>
    <t>072006</t>
  </si>
  <si>
    <t xml:space="preserve">Tvary a stíny </t>
  </si>
  <si>
    <t>531140</t>
  </si>
  <si>
    <t>604166</t>
  </si>
  <si>
    <t xml:space="preserve">Porovnej - obrysy </t>
  </si>
  <si>
    <t>604167</t>
  </si>
  <si>
    <t xml:space="preserve">Porovnej - vzory </t>
  </si>
  <si>
    <t>453073</t>
  </si>
  <si>
    <t xml:space="preserve">Třídění geometrických tvarů </t>
  </si>
  <si>
    <t>453082</t>
  </si>
  <si>
    <t>Skládačka rozměry a barvy</t>
  </si>
  <si>
    <t xml:space="preserve">Mimořádné nadání </t>
  </si>
  <si>
    <t>K.II.2.1</t>
  </si>
  <si>
    <t>Lupa</t>
  </si>
  <si>
    <t>514002</t>
  </si>
  <si>
    <t xml:space="preserve">Lupa oko x 60 </t>
  </si>
  <si>
    <t>514009</t>
  </si>
  <si>
    <t xml:space="preserve">Velká lupa </t>
  </si>
  <si>
    <t>K.II.2.2</t>
  </si>
  <si>
    <t xml:space="preserve">Mikroskop </t>
  </si>
  <si>
    <t>514003</t>
  </si>
  <si>
    <t>K.II.2.7</t>
  </si>
  <si>
    <t xml:space="preserve">Dalekohled </t>
  </si>
  <si>
    <t>514037</t>
  </si>
  <si>
    <t xml:space="preserve">Dalekohled 6x zvětšení </t>
  </si>
  <si>
    <t>K.II.2.8</t>
  </si>
  <si>
    <t>Modely vesmírných těles</t>
  </si>
  <si>
    <t>358081</t>
  </si>
  <si>
    <t xml:space="preserve">3D sluneční soustava </t>
  </si>
  <si>
    <t>358011</t>
  </si>
  <si>
    <t xml:space="preserve">Model Země </t>
  </si>
  <si>
    <t>K.II.2.9</t>
  </si>
  <si>
    <t>Elektronické a technické stavebnice</t>
  </si>
  <si>
    <t>604207</t>
  </si>
  <si>
    <t xml:space="preserve">Větrná elektrárna </t>
  </si>
  <si>
    <t xml:space="preserve">Malý elektrikář </t>
  </si>
  <si>
    <t>604010</t>
  </si>
  <si>
    <t>604011</t>
  </si>
  <si>
    <t xml:space="preserve">Elektrické obvody </t>
  </si>
  <si>
    <t>604209</t>
  </si>
  <si>
    <t xml:space="preserve">Experimenty - kládky </t>
  </si>
  <si>
    <t>604210</t>
  </si>
  <si>
    <t xml:space="preserve">Elektrická vozidla </t>
  </si>
  <si>
    <t>354043</t>
  </si>
  <si>
    <t xml:space="preserve">Malá sada magnetů </t>
  </si>
  <si>
    <t>028001</t>
  </si>
  <si>
    <t xml:space="preserve">Konstrukční tyčinky </t>
  </si>
  <si>
    <t>023040</t>
  </si>
  <si>
    <t xml:space="preserve">Georello </t>
  </si>
  <si>
    <t>023041</t>
  </si>
  <si>
    <t xml:space="preserve">Georello toolbox </t>
  </si>
  <si>
    <t>K.II.2.12</t>
  </si>
  <si>
    <t>Flipchart</t>
  </si>
  <si>
    <t>044008</t>
  </si>
  <si>
    <t>515035</t>
  </si>
  <si>
    <t xml:space="preserve">Flipchart otočný s kolečky </t>
  </si>
  <si>
    <t>K.II.4.3</t>
  </si>
  <si>
    <t>Promítací plátno</t>
  </si>
  <si>
    <t>157004</t>
  </si>
  <si>
    <t>Projekční plátno se stativem, rozm. 150x150 cm</t>
  </si>
  <si>
    <t xml:space="preserve">třetí </t>
  </si>
  <si>
    <t>Pomůcky pro podporu sluchového vnímání a rozlišování</t>
  </si>
  <si>
    <t>A.III.2.1</t>
  </si>
  <si>
    <t>A.III.1.1</t>
  </si>
  <si>
    <t>A.III.2.2</t>
  </si>
  <si>
    <t>Pomůcky pro rozvoj myšlení, paměti, pozornosti</t>
  </si>
  <si>
    <t>309029</t>
  </si>
  <si>
    <t xml:space="preserve">Horská cesta </t>
  </si>
  <si>
    <t xml:space="preserve">Labyrint džungle </t>
  </si>
  <si>
    <t>401001</t>
  </si>
  <si>
    <t>Kuličková hra</t>
  </si>
  <si>
    <t>A.III.2.3</t>
  </si>
  <si>
    <t>Speciální učební materiály na rozvoj čtení</t>
  </si>
  <si>
    <t>A.III.2.4</t>
  </si>
  <si>
    <t>Mentální postižení</t>
  </si>
  <si>
    <t>B.III.2.1</t>
  </si>
  <si>
    <t>Názorné didaktické pomůcky pro výuku čtení a psaní</t>
  </si>
  <si>
    <t>Názorné didaktické pomůcky pro výuku matematiky</t>
  </si>
  <si>
    <t>B.III.2.2</t>
  </si>
  <si>
    <t>358057</t>
  </si>
  <si>
    <t xml:space="preserve">Spočítej mravence </t>
  </si>
  <si>
    <t>358027</t>
  </si>
  <si>
    <t xml:space="preserve">Magnetická ruleta </t>
  </si>
  <si>
    <t>453051</t>
  </si>
  <si>
    <t xml:space="preserve">1,2,3,,,10 puzzle </t>
  </si>
  <si>
    <t>815109</t>
  </si>
  <si>
    <t xml:space="preserve">Puzzle dvojice čísla </t>
  </si>
  <si>
    <t>199095</t>
  </si>
  <si>
    <t xml:space="preserve">Magnetická číselná hra </t>
  </si>
  <si>
    <t>500026</t>
  </si>
  <si>
    <t xml:space="preserve">Množiny a čísla </t>
  </si>
  <si>
    <t>202047</t>
  </si>
  <si>
    <t xml:space="preserve">Puzzle duo čísla </t>
  </si>
  <si>
    <t>451041</t>
  </si>
  <si>
    <t xml:space="preserve">Karty pro výuku počtů </t>
  </si>
  <si>
    <t>604137</t>
  </si>
  <si>
    <t xml:space="preserve">Magnetické žetony </t>
  </si>
  <si>
    <t>604138</t>
  </si>
  <si>
    <t xml:space="preserve">Magnetické pásky pro žetony </t>
  </si>
  <si>
    <t>604139</t>
  </si>
  <si>
    <t xml:space="preserve">žetony </t>
  </si>
  <si>
    <t xml:space="preserve">sčítání a odečítání </t>
  </si>
  <si>
    <t>103014</t>
  </si>
  <si>
    <t xml:space="preserve">3 dílné puzzle odčítání </t>
  </si>
  <si>
    <t>103015</t>
  </si>
  <si>
    <t xml:space="preserve">3 dílné puzzle sčítání </t>
  </si>
  <si>
    <t>315054</t>
  </si>
  <si>
    <t>B.III.2.3</t>
  </si>
  <si>
    <t>Názorné didaktické manipulační pomůcky pro výuku naukových předmětů</t>
  </si>
  <si>
    <t>358025</t>
  </si>
  <si>
    <t xml:space="preserve">Láhve odměrky </t>
  </si>
  <si>
    <t>500178</t>
  </si>
  <si>
    <t>Krychle 1m3</t>
  </si>
  <si>
    <t>500174</t>
  </si>
  <si>
    <t xml:space="preserve">Váha </t>
  </si>
  <si>
    <t>604085</t>
  </si>
  <si>
    <t xml:space="preserve">Váha opička </t>
  </si>
  <si>
    <t>604018</t>
  </si>
  <si>
    <t xml:space="preserve">Sada pro experimenty s mícháním barev </t>
  </si>
  <si>
    <t>514032</t>
  </si>
  <si>
    <t xml:space="preserve">Magnetické barevné kuličky </t>
  </si>
  <si>
    <t>514016</t>
  </si>
  <si>
    <t xml:space="preserve">Kompas na ruku </t>
  </si>
  <si>
    <t>354004</t>
  </si>
  <si>
    <t xml:space="preserve">Magnetické kroužky </t>
  </si>
  <si>
    <t>354005</t>
  </si>
  <si>
    <t xml:space="preserve">Magnetická autíčka  </t>
  </si>
  <si>
    <t>604185</t>
  </si>
  <si>
    <t xml:space="preserve">Magnetická tabule - kolo času </t>
  </si>
  <si>
    <t>451015</t>
  </si>
  <si>
    <t xml:space="preserve">Magnetická tabule - příroda </t>
  </si>
  <si>
    <t>547015</t>
  </si>
  <si>
    <t xml:space="preserve">Dřevěné razítko strom </t>
  </si>
  <si>
    <t>351080</t>
  </si>
  <si>
    <t xml:space="preserve">Velký stom se zvířátky - deska </t>
  </si>
  <si>
    <t>500068</t>
  </si>
  <si>
    <t xml:space="preserve">Životní cyklus - karty </t>
  </si>
  <si>
    <t>451101</t>
  </si>
  <si>
    <t xml:space="preserve">Kde žijí zvířata </t>
  </si>
  <si>
    <t>358048</t>
  </si>
  <si>
    <t xml:space="preserve">životní cyklus žáby - velká magnetická karta </t>
  </si>
  <si>
    <t>358059</t>
  </si>
  <si>
    <t xml:space="preserve">životní cyklus motýla - velká magnetická karta </t>
  </si>
  <si>
    <t>358060</t>
  </si>
  <si>
    <t xml:space="preserve">životní cyklus rostlin - velká magnetická karta </t>
  </si>
  <si>
    <t>604182</t>
  </si>
  <si>
    <t xml:space="preserve">Venkovní teploměr </t>
  </si>
  <si>
    <t>306189</t>
  </si>
  <si>
    <t xml:space="preserve">Meteo stanice </t>
  </si>
  <si>
    <t>514041</t>
  </si>
  <si>
    <t xml:space="preserve">Globus - vybarvi svět </t>
  </si>
  <si>
    <t>514025</t>
  </si>
  <si>
    <t xml:space="preserve">Sada modelů části lidských těl </t>
  </si>
  <si>
    <t>514027</t>
  </si>
  <si>
    <t xml:space="preserve">Model člověka - výška 27 cm </t>
  </si>
  <si>
    <t>532007</t>
  </si>
  <si>
    <t xml:space="preserve">Edukační vícevrstvé puzzle - holčička </t>
  </si>
  <si>
    <t>B.III.2.4</t>
  </si>
  <si>
    <t>Demonstrační obrázky</t>
  </si>
  <si>
    <t>B.III.2.6</t>
  </si>
  <si>
    <t xml:space="preserve">Speciální didaktické pomůcky pro rozvoj jemné motoriky a vizuomotorické koordinace </t>
  </si>
  <si>
    <t xml:space="preserve">Nástěnný labyrint kytička </t>
  </si>
  <si>
    <t xml:space="preserve">Nástěnný labirint obláček </t>
  </si>
  <si>
    <t>036075</t>
  </si>
  <si>
    <t xml:space="preserve">Posunovačka - malý strom </t>
  </si>
  <si>
    <t>036080</t>
  </si>
  <si>
    <t xml:space="preserve">Posunovačka - malý šnek </t>
  </si>
  <si>
    <t>531032</t>
  </si>
  <si>
    <t xml:space="preserve">Veselý labyrint </t>
  </si>
  <si>
    <t>612021</t>
  </si>
  <si>
    <t xml:space="preserve">Krychle s labyrintem </t>
  </si>
  <si>
    <t>118224</t>
  </si>
  <si>
    <t xml:space="preserve">Obtahovací tabulka se šnekem - práce obouruč </t>
  </si>
  <si>
    <t>118225</t>
  </si>
  <si>
    <t xml:space="preserve">Obtahovací tabulka s jablíčkem - práce obouruč </t>
  </si>
  <si>
    <t>118226</t>
  </si>
  <si>
    <t xml:space="preserve">Obtahovací tabulka s labyrintem - práce obouruč </t>
  </si>
  <si>
    <t>099639</t>
  </si>
  <si>
    <t xml:space="preserve">Obtahovací tabulka ptáčci - práce obouruč </t>
  </si>
  <si>
    <t>099640</t>
  </si>
  <si>
    <t xml:space="preserve">Obtahovací tabulka tulipány - práce obouruč </t>
  </si>
  <si>
    <t>099641</t>
  </si>
  <si>
    <t xml:space="preserve">Obtahovací tabulka stromečky - práce obouruč </t>
  </si>
  <si>
    <t>099642</t>
  </si>
  <si>
    <t xml:space="preserve">Obtahovací tabulka trojúhelníky - práce obouruč </t>
  </si>
  <si>
    <t>099643</t>
  </si>
  <si>
    <t>099644</t>
  </si>
  <si>
    <t xml:space="preserve">Obtahovací tabulka hvězdičky - práce obouruč </t>
  </si>
  <si>
    <t xml:space="preserve">Obtahovací tabulka hříbky - práce obouruč </t>
  </si>
  <si>
    <t>118026</t>
  </si>
  <si>
    <t xml:space="preserve">Labyrint - zámek se dvěma vzory </t>
  </si>
  <si>
    <t>202132</t>
  </si>
  <si>
    <t xml:space="preserve">Postavme totem </t>
  </si>
  <si>
    <t>B.III.2.7</t>
  </si>
  <si>
    <t>Speciální didaktické pomůcky pro rozvoj hrubé motoriky</t>
  </si>
  <si>
    <t>101398</t>
  </si>
  <si>
    <t xml:space="preserve">Pytlíky pro nácvik rovnováhy </t>
  </si>
  <si>
    <t>101400</t>
  </si>
  <si>
    <t xml:space="preserve">Strukturové čtverce - základní sada </t>
  </si>
  <si>
    <t>101401</t>
  </si>
  <si>
    <t xml:space="preserve">Strukturové čtverce - doplňková sada </t>
  </si>
  <si>
    <t>500056</t>
  </si>
  <si>
    <t xml:space="preserve">Dráha s balvany </t>
  </si>
  <si>
    <t>118018</t>
  </si>
  <si>
    <t xml:space="preserve">Barevné koberečky </t>
  </si>
  <si>
    <t>601007</t>
  </si>
  <si>
    <t xml:space="preserve">Disky se vzory 1 </t>
  </si>
  <si>
    <t>601008</t>
  </si>
  <si>
    <t xml:space="preserve">Disky se vzory 2 </t>
  </si>
  <si>
    <t>301005</t>
  </si>
  <si>
    <t xml:space="preserve">Houpdlo </t>
  </si>
  <si>
    <t>301019</t>
  </si>
  <si>
    <t>306192</t>
  </si>
  <si>
    <t xml:space="preserve">Whally - balanční deska </t>
  </si>
  <si>
    <t>036082</t>
  </si>
  <si>
    <t xml:space="preserve">Labyrint na nohu šnek </t>
  </si>
  <si>
    <t>036083</t>
  </si>
  <si>
    <t>Labyrint na nohu had</t>
  </si>
  <si>
    <t>036084</t>
  </si>
  <si>
    <t xml:space="preserve">Labyrint na nohu motanice </t>
  </si>
  <si>
    <t>604194</t>
  </si>
  <si>
    <t xml:space="preserve">Padák sluníčko </t>
  </si>
  <si>
    <t>513001</t>
  </si>
  <si>
    <t xml:space="preserve">Padák Bambino </t>
  </si>
  <si>
    <t>101402</t>
  </si>
  <si>
    <t xml:space="preserve">Skákací pytle velikost M </t>
  </si>
  <si>
    <t>101403</t>
  </si>
  <si>
    <t xml:space="preserve">Skákací pytel velikost L </t>
  </si>
  <si>
    <t>306184</t>
  </si>
  <si>
    <t xml:space="preserve">Velká boxovací sada </t>
  </si>
  <si>
    <t>B.III.2.10</t>
  </si>
  <si>
    <t>Pomůcky pro nácvik sebeobsluhy</t>
  </si>
  <si>
    <t>101001</t>
  </si>
  <si>
    <t xml:space="preserve">Manipulační kostka s domečkem </t>
  </si>
  <si>
    <t>101217</t>
  </si>
  <si>
    <t xml:space="preserve">Manipulační kostka se zebrou </t>
  </si>
  <si>
    <t>196053</t>
  </si>
  <si>
    <t xml:space="preserve">Manipulační žabák </t>
  </si>
  <si>
    <t>196054</t>
  </si>
  <si>
    <t xml:space="preserve">Manipulační tvrz </t>
  </si>
  <si>
    <t>196055</t>
  </si>
  <si>
    <t xml:space="preserve">Manipulační domeček </t>
  </si>
  <si>
    <t>527011</t>
  </si>
  <si>
    <t xml:space="preserve">Chlapeček k oblékání </t>
  </si>
  <si>
    <t>527012</t>
  </si>
  <si>
    <t xml:space="preserve">Holčička k oblékání </t>
  </si>
  <si>
    <t>036026</t>
  </si>
  <si>
    <t xml:space="preserve">šněrovací beruška </t>
  </si>
  <si>
    <t>118031</t>
  </si>
  <si>
    <t xml:space="preserve">šněrovací srdíčko </t>
  </si>
  <si>
    <t>604165</t>
  </si>
  <si>
    <t xml:space="preserve">botička k výuce vázání tkaniček </t>
  </si>
  <si>
    <t>531059</t>
  </si>
  <si>
    <t xml:space="preserve">Provlékačka - kolečková brusle </t>
  </si>
  <si>
    <t>500078</t>
  </si>
  <si>
    <t>šněrovací botička</t>
  </si>
  <si>
    <t>023008</t>
  </si>
  <si>
    <t xml:space="preserve">šněrovací obrázky </t>
  </si>
  <si>
    <t>531142</t>
  </si>
  <si>
    <t xml:space="preserve">šněrovačka lev </t>
  </si>
  <si>
    <t>531143</t>
  </si>
  <si>
    <t xml:space="preserve">šněrovačka ovečka </t>
  </si>
  <si>
    <t>B.III.2.11</t>
  </si>
  <si>
    <t>Bubny, Orffovy nástroje, perkuse</t>
  </si>
  <si>
    <t>308050</t>
  </si>
  <si>
    <t xml:space="preserve">Bubínek bongo </t>
  </si>
  <si>
    <t>308047</t>
  </si>
  <si>
    <t xml:space="preserve">Bubínka - malá bící sestava </t>
  </si>
  <si>
    <t>511076</t>
  </si>
  <si>
    <t xml:space="preserve">Dvojitý bubínek </t>
  </si>
  <si>
    <t>C.III.1.1</t>
  </si>
  <si>
    <t xml:space="preserve">totožné s druhým stupněm </t>
  </si>
  <si>
    <t>Pomůcky pro rozvoj řeči</t>
  </si>
  <si>
    <t>C.III.1.2</t>
  </si>
  <si>
    <t>D.III.2.2</t>
  </si>
  <si>
    <t xml:space="preserve">Pomůcky pro výuku tělesné výchovy – rovnovážné a balanční pomůcky pro senzomotorickou stimulaci </t>
  </si>
  <si>
    <t>601019</t>
  </si>
  <si>
    <t xml:space="preserve">Řeka s ostrůvky </t>
  </si>
  <si>
    <t>601054</t>
  </si>
  <si>
    <t>Ostrov - doplnění 601019 a 601018</t>
  </si>
  <si>
    <t>601055</t>
  </si>
  <si>
    <t>Přemostění k položce 601019 a 601018</t>
  </si>
  <si>
    <t>601018</t>
  </si>
  <si>
    <t xml:space="preserve">Barevná řeka </t>
  </si>
  <si>
    <t>601030</t>
  </si>
  <si>
    <t xml:space="preserve">Základna k balanční dráze </t>
  </si>
  <si>
    <t>601064</t>
  </si>
  <si>
    <t xml:space="preserve">Základná nízká </t>
  </si>
  <si>
    <t>601032</t>
  </si>
  <si>
    <t xml:space="preserve">Balanční disk </t>
  </si>
  <si>
    <t>601024</t>
  </si>
  <si>
    <t xml:space="preserve">Lávka - páska </t>
  </si>
  <si>
    <t>601025</t>
  </si>
  <si>
    <t xml:space="preserve">Balanční lávka </t>
  </si>
  <si>
    <t>601026</t>
  </si>
  <si>
    <t xml:space="preserve">Trojúhelníková základna </t>
  </si>
  <si>
    <t>601027</t>
  </si>
  <si>
    <t xml:space="preserve">Balanční sestava </t>
  </si>
  <si>
    <t>601053</t>
  </si>
  <si>
    <t xml:space="preserve">Balanční sada BIG </t>
  </si>
  <si>
    <t xml:space="preserve">Lávka - sada pro sestavení balanční dráhy </t>
  </si>
  <si>
    <t>092059</t>
  </si>
  <si>
    <t xml:space="preserve">Věšák na 5 senzorckých drah </t>
  </si>
  <si>
    <t xml:space="preserve">Had - dráha se strukturou </t>
  </si>
  <si>
    <t xml:space="preserve">Vlny - dráha se strukturou </t>
  </si>
  <si>
    <t xml:space="preserve">Kolečka - dráha se strukturou </t>
  </si>
  <si>
    <t xml:space="preserve">Malá mřížka - dráha se strukturou </t>
  </si>
  <si>
    <t xml:space="preserve">Velká mřížka - dráha se strukturou </t>
  </si>
  <si>
    <t xml:space="preserve">Válečky - dráha se strukturou </t>
  </si>
  <si>
    <t xml:space="preserve">Umělá tráva - dráha se strukturou </t>
  </si>
  <si>
    <t xml:space="preserve">Polštářky - dráha se strukturou </t>
  </si>
  <si>
    <t>601058</t>
  </si>
  <si>
    <t xml:space="preserve">Velké kameny </t>
  </si>
  <si>
    <t>306017</t>
  </si>
  <si>
    <t xml:space="preserve">Měkké barevné koberečky </t>
  </si>
  <si>
    <t>519013</t>
  </si>
  <si>
    <t xml:space="preserve">Roller s úchyty </t>
  </si>
  <si>
    <t>522027</t>
  </si>
  <si>
    <t xml:space="preserve">Senzorický balanční disk </t>
  </si>
  <si>
    <t>525015</t>
  </si>
  <si>
    <t xml:space="preserve">Senzorický disk </t>
  </si>
  <si>
    <t>301001</t>
  </si>
  <si>
    <t xml:space="preserve">Podložka se vzorkem </t>
  </si>
  <si>
    <t>604044</t>
  </si>
  <si>
    <t xml:space="preserve">Balanční talíř </t>
  </si>
  <si>
    <t xml:space="preserve">šnek - labyrint na nohu </t>
  </si>
  <si>
    <t xml:space="preserve">had - labyrint na nohu </t>
  </si>
  <si>
    <t xml:space="preserve">motanice - labyrint na nohu </t>
  </si>
  <si>
    <t>601033</t>
  </si>
  <si>
    <t xml:space="preserve">mini kolotoč </t>
  </si>
  <si>
    <t>601056</t>
  </si>
  <si>
    <t xml:space="preserve">Tučňák </t>
  </si>
  <si>
    <t>118005</t>
  </si>
  <si>
    <t>Dětský skateboard</t>
  </si>
  <si>
    <t>306195</t>
  </si>
  <si>
    <t xml:space="preserve">Vesla k položce Dětský skateboard </t>
  </si>
  <si>
    <t>061006</t>
  </si>
  <si>
    <t xml:space="preserve">Střední trampolína </t>
  </si>
  <si>
    <t>061005</t>
  </si>
  <si>
    <t xml:space="preserve">Velká trampolína </t>
  </si>
  <si>
    <t>601006</t>
  </si>
  <si>
    <t xml:space="preserve">Kulatá houpačka </t>
  </si>
  <si>
    <t>303001</t>
  </si>
  <si>
    <t xml:space="preserve">Houpací síť </t>
  </si>
  <si>
    <t>101083</t>
  </si>
  <si>
    <t xml:space="preserve">žíněnka k houpací síti </t>
  </si>
  <si>
    <t xml:space="preserve">Padák 3,5 m </t>
  </si>
  <si>
    <t>601013</t>
  </si>
  <si>
    <t xml:space="preserve">Padák 6 m </t>
  </si>
  <si>
    <t xml:space="preserve">Skákací pytel velikost M </t>
  </si>
  <si>
    <t>101194</t>
  </si>
  <si>
    <t xml:space="preserve">Švédská bedna molitanová </t>
  </si>
  <si>
    <t>101004</t>
  </si>
  <si>
    <t xml:space="preserve">žíněnka 200*85*8 cm </t>
  </si>
  <si>
    <t>101118</t>
  </si>
  <si>
    <t xml:space="preserve">Molitanová kostka Gacek </t>
  </si>
  <si>
    <t>101003</t>
  </si>
  <si>
    <t xml:space="preserve">Moba kostky 2 - rehabilitační tvary </t>
  </si>
  <si>
    <t>101002</t>
  </si>
  <si>
    <t xml:space="preserve">Moba kostky 1 - rehabilitačn tvary </t>
  </si>
  <si>
    <t>101025</t>
  </si>
  <si>
    <t xml:space="preserve">Sestava Mobík - rehabilitační tvary </t>
  </si>
  <si>
    <t>101124</t>
  </si>
  <si>
    <t xml:space="preserve">Sestava Alík - rehabilitační tvary </t>
  </si>
  <si>
    <t>101182</t>
  </si>
  <si>
    <t xml:space="preserve">Pěnová sada Viktorie - rehabilitační tvary </t>
  </si>
  <si>
    <t>522004</t>
  </si>
  <si>
    <t xml:space="preserve">Rehabilitační míč 75 cm </t>
  </si>
  <si>
    <t>522003</t>
  </si>
  <si>
    <t xml:space="preserve">Rehabilitační míč 65 cm </t>
  </si>
  <si>
    <t>522009</t>
  </si>
  <si>
    <t xml:space="preserve">Skákací míč 65 cm </t>
  </si>
  <si>
    <t>522008</t>
  </si>
  <si>
    <t xml:space="preserve">Skákací míč 55 cm </t>
  </si>
  <si>
    <t>E.III.1.1</t>
  </si>
  <si>
    <t xml:space="preserve">Nábytek ke strukturalizaci prostoru (policový regál, skříňky, barevné koberce, paravan atd) </t>
  </si>
  <si>
    <t>092195</t>
  </si>
  <si>
    <t xml:space="preserve">Quadro - skříňka domeček </t>
  </si>
  <si>
    <t>092194</t>
  </si>
  <si>
    <t xml:space="preserve">Quadro - rohový relaxační koutek včetně žíněnky a osvětlení </t>
  </si>
  <si>
    <t>092150</t>
  </si>
  <si>
    <t xml:space="preserve">Quadro - regál M - pohledová zadní stěna </t>
  </si>
  <si>
    <t>092151</t>
  </si>
  <si>
    <t xml:space="preserve">Quadro - regál L - pohlednová zadní stěny </t>
  </si>
  <si>
    <t>092136</t>
  </si>
  <si>
    <t xml:space="preserve">Quadro - skříňka S s 1 policí a kolečky </t>
  </si>
  <si>
    <t>SET6042</t>
  </si>
  <si>
    <t>Quadro - asymetrická skříňka s dvířky a zásuvkami, pohledová zadní stěna</t>
  </si>
  <si>
    <t>100347</t>
  </si>
  <si>
    <t xml:space="preserve">Flexi - skříňa D s kolečky, 1/8 kola </t>
  </si>
  <si>
    <t>100353</t>
  </si>
  <si>
    <t xml:space="preserve">Flexi - skříňka D se 3 policemi, částečně uzavřená </t>
  </si>
  <si>
    <t>092378</t>
  </si>
  <si>
    <t xml:space="preserve">Regál Flexi na edukační pomůcky </t>
  </si>
  <si>
    <t>101227</t>
  </si>
  <si>
    <t xml:space="preserve">Paraván s květinkou </t>
  </si>
  <si>
    <t>101228</t>
  </si>
  <si>
    <t xml:space="preserve">Paraván divadélko s mráčkem </t>
  </si>
  <si>
    <t>101229</t>
  </si>
  <si>
    <t xml:space="preserve">Paraván divadélko s ježkem </t>
  </si>
  <si>
    <t>101036</t>
  </si>
  <si>
    <t xml:space="preserve">Vysoký paraván balón </t>
  </si>
  <si>
    <t>101037</t>
  </si>
  <si>
    <t xml:space="preserve">Vysoký paraván sluníčko </t>
  </si>
  <si>
    <t>101038</t>
  </si>
  <si>
    <t xml:space="preserve">Vysoký paraván tulipán </t>
  </si>
  <si>
    <t>101205</t>
  </si>
  <si>
    <t xml:space="preserve">Vysoký paraván drak </t>
  </si>
  <si>
    <t>092738</t>
  </si>
  <si>
    <t xml:space="preserve">Tichý koutek </t>
  </si>
  <si>
    <t>046059</t>
  </si>
  <si>
    <t xml:space="preserve">Pohovka do tichého koutku </t>
  </si>
  <si>
    <t>E.III.2.2</t>
  </si>
  <si>
    <t>Soubor pomůcek pro nácvik sociálních dovedností</t>
  </si>
  <si>
    <t>101392</t>
  </si>
  <si>
    <t xml:space="preserve">Barevné polštářky emoce </t>
  </si>
  <si>
    <t>036067</t>
  </si>
  <si>
    <t xml:space="preserve">Medvídkovy náladičky - co medvídek cítí? </t>
  </si>
  <si>
    <t>036116</t>
  </si>
  <si>
    <t xml:space="preserve">Medvídkovy náladičky 2- co medvídek cítí? </t>
  </si>
  <si>
    <t>351044</t>
  </si>
  <si>
    <t xml:space="preserve">Rodina - snímky </t>
  </si>
  <si>
    <t>451085</t>
  </si>
  <si>
    <t xml:space="preserve">Pocity, zdraví a bezpčenost </t>
  </si>
  <si>
    <t>403005</t>
  </si>
  <si>
    <t xml:space="preserve">Přiřaď emoce - hra </t>
  </si>
  <si>
    <t>451048</t>
  </si>
  <si>
    <t xml:space="preserve">Zvuky - emoce </t>
  </si>
  <si>
    <t>547016</t>
  </si>
  <si>
    <t xml:space="preserve">Razítka - emoce </t>
  </si>
  <si>
    <t>500067</t>
  </si>
  <si>
    <t xml:space="preserve">Emoce - sada karet </t>
  </si>
  <si>
    <t>451004</t>
  </si>
  <si>
    <t xml:space="preserve">Co cítíš? </t>
  </si>
  <si>
    <t>555029</t>
  </si>
  <si>
    <t xml:space="preserve">Sada maňásků - emoce </t>
  </si>
  <si>
    <t>555044</t>
  </si>
  <si>
    <t xml:space="preserve">Terapeutický maňásek Lenka </t>
  </si>
  <si>
    <t>E.III.2.3</t>
  </si>
  <si>
    <t>F.III.1.1</t>
  </si>
  <si>
    <t>Pomůcky pro relaxaci (koberec, overball aj.)</t>
  </si>
  <si>
    <t xml:space="preserve">Míč 75 cm </t>
  </si>
  <si>
    <t xml:space="preserve">Míč 65 cm </t>
  </si>
  <si>
    <t>522013</t>
  </si>
  <si>
    <t xml:space="preserve">Medicinbal 2 kg </t>
  </si>
  <si>
    <t>522012</t>
  </si>
  <si>
    <t xml:space="preserve">Medicinbal 1 kg </t>
  </si>
  <si>
    <t>522011</t>
  </si>
  <si>
    <t xml:space="preserve">Medicinbal 0,5 kg </t>
  </si>
  <si>
    <t>251006</t>
  </si>
  <si>
    <t xml:space="preserve">Senzorický míč 100 cm </t>
  </si>
  <si>
    <t>522006</t>
  </si>
  <si>
    <t xml:space="preserve">Senzorický míč 75 cm </t>
  </si>
  <si>
    <t>522005</t>
  </si>
  <si>
    <t xml:space="preserve">Senzorický míč 65 cm </t>
  </si>
  <si>
    <t>522028</t>
  </si>
  <si>
    <t xml:space="preserve">Terapeutický míč </t>
  </si>
  <si>
    <t>519024</t>
  </si>
  <si>
    <t xml:space="preserve">Bílý stan </t>
  </si>
  <si>
    <t>101429</t>
  </si>
  <si>
    <t xml:space="preserve">Bílá žíněnka do bílého stanu </t>
  </si>
  <si>
    <t>101061</t>
  </si>
  <si>
    <t xml:space="preserve">Bílé válce 120 cm </t>
  </si>
  <si>
    <t>101062</t>
  </si>
  <si>
    <t xml:space="preserve">Bílé válce 80 cm </t>
  </si>
  <si>
    <t>G.III.2.1</t>
  </si>
  <si>
    <t>G.III.2.2</t>
  </si>
  <si>
    <t>G.III.2.3</t>
  </si>
  <si>
    <t>Speciální didaktické (manipulační) pomůcky pro výuku čtení a psaní</t>
  </si>
  <si>
    <t>H.III.2.1</t>
  </si>
  <si>
    <t>H.III.2.8</t>
  </si>
  <si>
    <t>Didaktické manipulační pomůcky pro rozvoj čtení, dílčích funkcí, českého jazyka, matematiky</t>
  </si>
  <si>
    <t>I.III.2.3</t>
  </si>
  <si>
    <t>Montessori pomůcky</t>
  </si>
  <si>
    <t xml:space="preserve">Mentální postižení </t>
  </si>
  <si>
    <t>B.IV.1.1</t>
  </si>
  <si>
    <t xml:space="preserve">čtvrtý </t>
  </si>
  <si>
    <t>Úprava pracovního prostředí – strukturace (Paravan, barevné pásky, barevné koberce apod)</t>
  </si>
  <si>
    <t>B.IV.1.2</t>
  </si>
  <si>
    <t xml:space="preserve">Pomůcky pro rozvoj augmentativní a alternativní komunikace (zvukové hračky, komunikační tabulky) </t>
  </si>
  <si>
    <t>316001</t>
  </si>
  <si>
    <t xml:space="preserve">Zvukové kostky farma </t>
  </si>
  <si>
    <t>316002</t>
  </si>
  <si>
    <t xml:space="preserve">Zvukové kostky dopravní prostředky </t>
  </si>
  <si>
    <t>306003</t>
  </si>
  <si>
    <t xml:space="preserve">Zvukové kostky hudební nástroje </t>
  </si>
  <si>
    <t>308082</t>
  </si>
  <si>
    <t>118207</t>
  </si>
  <si>
    <t>B.IV.2.1</t>
  </si>
  <si>
    <t>Názorné didaktické (manipulační) pomůcky</t>
  </si>
  <si>
    <t xml:space="preserve">Obrázkové kostky </t>
  </si>
  <si>
    <t xml:space="preserve">Sudičky - maňásci na prst </t>
  </si>
  <si>
    <t>531130</t>
  </si>
  <si>
    <t xml:space="preserve">Loutkové divadlo včetně 2 maňásků </t>
  </si>
  <si>
    <t>555001</t>
  </si>
  <si>
    <t xml:space="preserve">Sada maňásků v obalu </t>
  </si>
  <si>
    <t>555003</t>
  </si>
  <si>
    <t xml:space="preserve">Sada maňásků </t>
  </si>
  <si>
    <t>B.IV.2.3</t>
  </si>
  <si>
    <t>504001</t>
  </si>
  <si>
    <t xml:space="preserve">Montessori - rámeček s knoflíky </t>
  </si>
  <si>
    <t>504003</t>
  </si>
  <si>
    <t>Montessori - rámeček s druky</t>
  </si>
  <si>
    <t>504004</t>
  </si>
  <si>
    <t xml:space="preserve">Montessori - rámeček se zipem </t>
  </si>
  <si>
    <t>504005</t>
  </si>
  <si>
    <t xml:space="preserve">Montessori - rámeček s přeskami </t>
  </si>
  <si>
    <t>504006</t>
  </si>
  <si>
    <t>Montessori - rámeček mašle</t>
  </si>
  <si>
    <t>504002</t>
  </si>
  <si>
    <t xml:space="preserve">Montessori - rámeček šněrovadlo </t>
  </si>
  <si>
    <t>B.IV.2.4</t>
  </si>
  <si>
    <t>Pomůcky pro senzomotorickou stimulaci</t>
  </si>
  <si>
    <t>127002</t>
  </si>
  <si>
    <t xml:space="preserve">Zrcadlová koule </t>
  </si>
  <si>
    <t>128001</t>
  </si>
  <si>
    <t xml:space="preserve">Projektor Mathmos </t>
  </si>
  <si>
    <t>128002</t>
  </si>
  <si>
    <t xml:space="preserve">Olejové filtry </t>
  </si>
  <si>
    <t>128011</t>
  </si>
  <si>
    <t xml:space="preserve">Pohádkové obrázky </t>
  </si>
  <si>
    <t>112002</t>
  </si>
  <si>
    <t xml:space="preserve">Svícítí hůlky velké </t>
  </si>
  <si>
    <t>112003</t>
  </si>
  <si>
    <t xml:space="preserve">Svícítí náramek </t>
  </si>
  <si>
    <t>517011</t>
  </si>
  <si>
    <t xml:space="preserve">Mini lampička se světlovody </t>
  </si>
  <si>
    <t>517034</t>
  </si>
  <si>
    <t xml:space="preserve">Plazmová koule </t>
  </si>
  <si>
    <t>127006</t>
  </si>
  <si>
    <t xml:space="preserve">UV světlo </t>
  </si>
  <si>
    <t xml:space="preserve">Bílý válec 120 cm </t>
  </si>
  <si>
    <t xml:space="preserve">Bílý válec 80 cm </t>
  </si>
  <si>
    <t>101060</t>
  </si>
  <si>
    <t xml:space="preserve">Bílý domek </t>
  </si>
  <si>
    <t>517022</t>
  </si>
  <si>
    <t xml:space="preserve">Malý svítící míček s brokátem </t>
  </si>
  <si>
    <t>354057</t>
  </si>
  <si>
    <t xml:space="preserve">Svítící míčky s brokátem </t>
  </si>
  <si>
    <t>354049</t>
  </si>
  <si>
    <t xml:space="preserve">Senzorické svítící mícky </t>
  </si>
  <si>
    <t>354058</t>
  </si>
  <si>
    <t xml:space="preserve">Transparentní koule </t>
  </si>
  <si>
    <t>354059</t>
  </si>
  <si>
    <t xml:space="preserve">Transparentní polokoule </t>
  </si>
  <si>
    <t>354060</t>
  </si>
  <si>
    <t xml:space="preserve">Senzorické stříbrné koule </t>
  </si>
  <si>
    <t>554001</t>
  </si>
  <si>
    <t xml:space="preserve">Magická kostka </t>
  </si>
  <si>
    <t>554002</t>
  </si>
  <si>
    <t xml:space="preserve">LED osvětlení </t>
  </si>
  <si>
    <t>554003</t>
  </si>
  <si>
    <t xml:space="preserve">Velká magická kostka </t>
  </si>
  <si>
    <t>554004</t>
  </si>
  <si>
    <t xml:space="preserve">Magická koule </t>
  </si>
  <si>
    <t>099248</t>
  </si>
  <si>
    <t xml:space="preserve">Zrcadlový koutek </t>
  </si>
  <si>
    <t>517029</t>
  </si>
  <si>
    <t xml:space="preserve">Olejové přesýpací hodiny </t>
  </si>
  <si>
    <t>517030</t>
  </si>
  <si>
    <t xml:space="preserve">Mini olejové hodiny </t>
  </si>
  <si>
    <t>517028</t>
  </si>
  <si>
    <t xml:space="preserve">Dvojbarevné přesýpací hodiny </t>
  </si>
  <si>
    <t>517031</t>
  </si>
  <si>
    <t xml:space="preserve">Cik cak olejové hodiny </t>
  </si>
  <si>
    <t>517033</t>
  </si>
  <si>
    <t xml:space="preserve">Jumbo olejové přesýpací hodiny </t>
  </si>
  <si>
    <t>517032</t>
  </si>
  <si>
    <t xml:space="preserve">Senzorické přesypací hodiny </t>
  </si>
  <si>
    <t>517027</t>
  </si>
  <si>
    <t xml:space="preserve">Hulka s brokátem </t>
  </si>
  <si>
    <t>130001</t>
  </si>
  <si>
    <t xml:space="preserve">Éterické oleje  sada </t>
  </si>
  <si>
    <t>129001</t>
  </si>
  <si>
    <t xml:space="preserve">Zvlhčovač vzduchu </t>
  </si>
  <si>
    <t>B.IV.2.5</t>
  </si>
  <si>
    <t>Pomůcky pro rozvoj hrubé a jemné motoriky</t>
  </si>
  <si>
    <t>410007</t>
  </si>
  <si>
    <t xml:space="preserve">Voskové pastelky pyramida </t>
  </si>
  <si>
    <t>024003</t>
  </si>
  <si>
    <t xml:space="preserve">Voskové pastelky trojhranné 6 barev </t>
  </si>
  <si>
    <t>024004</t>
  </si>
  <si>
    <t xml:space="preserve">Voskové pastelky trojhranné 10 barev </t>
  </si>
  <si>
    <t>257003</t>
  </si>
  <si>
    <t xml:space="preserve">Be-be vajíčko na kreslení </t>
  </si>
  <si>
    <t>350003</t>
  </si>
  <si>
    <t xml:space="preserve">Malujeme prsty - výtvarná sada </t>
  </si>
  <si>
    <t>605057</t>
  </si>
  <si>
    <t xml:space="preserve">Prstové barvy 4 x 125 ml </t>
  </si>
  <si>
    <t>605065</t>
  </si>
  <si>
    <t xml:space="preserve">Prstové barvy 6 x 50 ml </t>
  </si>
  <si>
    <t>024109</t>
  </si>
  <si>
    <t xml:space="preserve">Prstové barvy 6 x 100 ml </t>
  </si>
  <si>
    <t>605069</t>
  </si>
  <si>
    <t xml:space="preserve">Sada prstových barev </t>
  </si>
  <si>
    <t>605037</t>
  </si>
  <si>
    <t xml:space="preserve">Strukturové barvy žlutá </t>
  </si>
  <si>
    <t>605038</t>
  </si>
  <si>
    <t xml:space="preserve">Strukturové barvy zelená </t>
  </si>
  <si>
    <t>605039</t>
  </si>
  <si>
    <t xml:space="preserve">Strukturové barvy modrá </t>
  </si>
  <si>
    <t>605040</t>
  </si>
  <si>
    <t xml:space="preserve">Strukturové barvy červená </t>
  </si>
  <si>
    <t>605041</t>
  </si>
  <si>
    <t>Strukturové barvy černá</t>
  </si>
  <si>
    <t>122006</t>
  </si>
  <si>
    <t xml:space="preserve">Kulaté stětce s krátkou rukojetí </t>
  </si>
  <si>
    <t>602005</t>
  </si>
  <si>
    <t xml:space="preserve">Ploché štětce s krátkou rukojetí </t>
  </si>
  <si>
    <t>610205</t>
  </si>
  <si>
    <t xml:space="preserve">Hrubé štětce - sada </t>
  </si>
  <si>
    <t>200001</t>
  </si>
  <si>
    <t xml:space="preserve">Prstová razítka </t>
  </si>
  <si>
    <t>504065</t>
  </si>
  <si>
    <t xml:space="preserve">Vkládačka pyramida </t>
  </si>
  <si>
    <t xml:space="preserve">Třídění geometrických tvarů vkládačka </t>
  </si>
  <si>
    <t>531041</t>
  </si>
  <si>
    <t xml:space="preserve">Vkládačka první tvary </t>
  </si>
  <si>
    <t>517025</t>
  </si>
  <si>
    <t xml:space="preserve">Tvary k navlékání </t>
  </si>
  <si>
    <t>521034</t>
  </si>
  <si>
    <t>Panáček</t>
  </si>
  <si>
    <t>309072</t>
  </si>
  <si>
    <t xml:space="preserve">Skládačka žabička </t>
  </si>
  <si>
    <t>202090</t>
  </si>
  <si>
    <t xml:space="preserve">Slepička - skládání tvarů </t>
  </si>
  <si>
    <t>531047</t>
  </si>
  <si>
    <t xml:space="preserve">Dvojitá květinová skládačka </t>
  </si>
  <si>
    <t>531040</t>
  </si>
  <si>
    <t xml:space="preserve">Kolovrátek </t>
  </si>
  <si>
    <t>531048</t>
  </si>
  <si>
    <t xml:space="preserve">Zatřes a přiřaď - třídírna </t>
  </si>
  <si>
    <t>023096</t>
  </si>
  <si>
    <t xml:space="preserve">Třídírna - tvary </t>
  </si>
  <si>
    <t>601009</t>
  </si>
  <si>
    <t xml:space="preserve">Říční kameny </t>
  </si>
  <si>
    <t xml:space="preserve">Měkké duhové ostrůvky </t>
  </si>
  <si>
    <t xml:space="preserve">Houpadlo </t>
  </si>
  <si>
    <t>301004</t>
  </si>
  <si>
    <t xml:space="preserve">Chodítko </t>
  </si>
  <si>
    <t>601028</t>
  </si>
  <si>
    <t xml:space="preserve">Balanční houpačka </t>
  </si>
  <si>
    <t xml:space="preserve">Vesla pro dětský skateboard </t>
  </si>
  <si>
    <t>303013</t>
  </si>
  <si>
    <t xml:space="preserve">Houpací síť Lori zelená </t>
  </si>
  <si>
    <t>303014</t>
  </si>
  <si>
    <t xml:space="preserve">Houpcí síť růžová </t>
  </si>
  <si>
    <t xml:space="preserve">Matrace k houpací síti </t>
  </si>
  <si>
    <t xml:space="preserve">Houpací síť Orchidej </t>
  </si>
  <si>
    <t>B.IV.2.6</t>
  </si>
  <si>
    <t xml:space="preserve">Rámeček - velké knoflíky </t>
  </si>
  <si>
    <t xml:space="preserve">Rámeček - druky </t>
  </si>
  <si>
    <t>Rámeček - zip</t>
  </si>
  <si>
    <t xml:space="preserve">Rámeček - přesky </t>
  </si>
  <si>
    <t xml:space="preserve">Rámeček - mašle </t>
  </si>
  <si>
    <t xml:space="preserve">Rámeček - šněrovadlo </t>
  </si>
  <si>
    <t>504013</t>
  </si>
  <si>
    <t xml:space="preserve">Hnědé schody </t>
  </si>
  <si>
    <t>504043</t>
  </si>
  <si>
    <t xml:space="preserve">Krabička trojúhelník </t>
  </si>
  <si>
    <t>504044</t>
  </si>
  <si>
    <t xml:space="preserve">Krabička čtverec </t>
  </si>
  <si>
    <t>504045</t>
  </si>
  <si>
    <t xml:space="preserve">Krabička malý válec </t>
  </si>
  <si>
    <t>504046</t>
  </si>
  <si>
    <t xml:space="preserve">Krabička kulička </t>
  </si>
  <si>
    <t>504047</t>
  </si>
  <si>
    <t xml:space="preserve">Krabička velký válec </t>
  </si>
  <si>
    <t>504007</t>
  </si>
  <si>
    <t xml:space="preserve">Blok s cylindry 1 </t>
  </si>
  <si>
    <t>504008</t>
  </si>
  <si>
    <t>Blok s cylindry 2</t>
  </si>
  <si>
    <t>504009</t>
  </si>
  <si>
    <t>Blok s cylindry 3</t>
  </si>
  <si>
    <t>504010</t>
  </si>
  <si>
    <t>Blok s cylindry 4</t>
  </si>
  <si>
    <t>504011</t>
  </si>
  <si>
    <t xml:space="preserve">Barevné válce </t>
  </si>
  <si>
    <t>504056</t>
  </si>
  <si>
    <t xml:space="preserve">Překládání 1 </t>
  </si>
  <si>
    <t>504057</t>
  </si>
  <si>
    <t xml:space="preserve">Překládání 2 </t>
  </si>
  <si>
    <t>504055</t>
  </si>
  <si>
    <t xml:space="preserve">Přelévání </t>
  </si>
  <si>
    <t>504058</t>
  </si>
  <si>
    <t xml:space="preserve">Nabírání 1 </t>
  </si>
  <si>
    <t>504059</t>
  </si>
  <si>
    <t xml:space="preserve">Nabírání 2 </t>
  </si>
  <si>
    <t>504038</t>
  </si>
  <si>
    <t xml:space="preserve">Barvy a odstíny </t>
  </si>
  <si>
    <t>504014</t>
  </si>
  <si>
    <t xml:space="preserve">Barevné tabulky </t>
  </si>
  <si>
    <t>504016</t>
  </si>
  <si>
    <t xml:space="preserve">Dotekové kostky </t>
  </si>
  <si>
    <t>504017</t>
  </si>
  <si>
    <t xml:space="preserve">Krabičky s vůněmi </t>
  </si>
  <si>
    <t>504018</t>
  </si>
  <si>
    <t xml:space="preserve">Zvukové krabičky </t>
  </si>
  <si>
    <t>Zvukové krabičky 2</t>
  </si>
  <si>
    <t>E.IV.2.1</t>
  </si>
  <si>
    <t xml:space="preserve">Individualizované pomůcky (symboly, speciální učebnice, sešity, pracovní listy, deníky, scénáře, schémata, strukturované úkoly apod.) </t>
  </si>
  <si>
    <t xml:space="preserve">Týdenní plán práce </t>
  </si>
  <si>
    <t>036055</t>
  </si>
  <si>
    <t xml:space="preserve">Magnetické koužky žluté </t>
  </si>
  <si>
    <t>036056</t>
  </si>
  <si>
    <t xml:space="preserve">Magnetické kroužky zelené </t>
  </si>
  <si>
    <t>036057</t>
  </si>
  <si>
    <t xml:space="preserve">Magnetické kroužky červené </t>
  </si>
  <si>
    <t>036058</t>
  </si>
  <si>
    <t xml:space="preserve">Magnetické kroužky oranžové </t>
  </si>
  <si>
    <t>036059</t>
  </si>
  <si>
    <t xml:space="preserve">Magnetické kroužky modré </t>
  </si>
  <si>
    <t>036054</t>
  </si>
  <si>
    <t xml:space="preserve">Úkoly - piktogramy </t>
  </si>
  <si>
    <t>036052</t>
  </si>
  <si>
    <t xml:space="preserve">Denní plán </t>
  </si>
  <si>
    <t>036053</t>
  </si>
  <si>
    <t xml:space="preserve">Povinnosti - piktogramy </t>
  </si>
  <si>
    <t>036050</t>
  </si>
  <si>
    <t xml:space="preserve">Tabule pro plánování dne </t>
  </si>
  <si>
    <t>199120</t>
  </si>
  <si>
    <t xml:space="preserve">Předškolní tabule s úkoly </t>
  </si>
  <si>
    <t>199121</t>
  </si>
  <si>
    <t xml:space="preserve">Co už umím? </t>
  </si>
  <si>
    <t>199122</t>
  </si>
  <si>
    <t xml:space="preserve">Magnetické značky </t>
  </si>
  <si>
    <t>036049</t>
  </si>
  <si>
    <t xml:space="preserve">KOMPENZAČNÍ POMŮCKY </t>
  </si>
  <si>
    <t>356006</t>
  </si>
  <si>
    <t xml:space="preserve">Miroskop vajíčko </t>
  </si>
  <si>
    <t>F.III.1.2</t>
  </si>
  <si>
    <t>Pomůcky pro organizaci času, prostoru a postupu práce</t>
  </si>
  <si>
    <t>101253</t>
  </si>
  <si>
    <t xml:space="preserve">Pytel pro vybití zlosti </t>
  </si>
  <si>
    <t>101254</t>
  </si>
  <si>
    <t xml:space="preserve">Kobereček pro vydupání zlosti </t>
  </si>
  <si>
    <t>453018</t>
  </si>
  <si>
    <t xml:space="preserve">Emoce - skládačka </t>
  </si>
  <si>
    <t>604168</t>
  </si>
  <si>
    <t xml:space="preserve">Obličeje a emoce </t>
  </si>
  <si>
    <t>504022</t>
  </si>
  <si>
    <t xml:space="preserve">Korálky k tabulí Sequina 2 </t>
  </si>
  <si>
    <t>504039</t>
  </si>
  <si>
    <t xml:space="preserve">Matematické korálky 1-9 </t>
  </si>
  <si>
    <t>504053</t>
  </si>
  <si>
    <t xml:space="preserve">Dřevěné karty s čísly </t>
  </si>
  <si>
    <t>Zvukové krabičky</t>
  </si>
  <si>
    <t>CELKEM: Hodnota vybraný výrobků</t>
  </si>
  <si>
    <t xml:space="preserve">CELKEM: Zůstává k využití </t>
  </si>
  <si>
    <t xml:space="preserve">kat. číslo </t>
  </si>
  <si>
    <t xml:space="preserve">Názva výrobku </t>
  </si>
  <si>
    <t xml:space="preserve">počet ks </t>
  </si>
  <si>
    <t xml:space="preserve">Cena včetně DPH </t>
  </si>
  <si>
    <t xml:space="preserve">DPH </t>
  </si>
  <si>
    <t xml:space="preserve">Jednotka </t>
  </si>
  <si>
    <t>ks</t>
  </si>
  <si>
    <t xml:space="preserve">Hodnota </t>
  </si>
  <si>
    <t>Skupina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</si>
</sst>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&quot; zł&quot;;[Red]\-#,##0.00&quot; zł&quot;"/>
    <numFmt numFmtId="173" formatCode="0_ ;[Red]\-0\ 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4"/>
      <color indexed="23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sz val="14"/>
      <color indexed="63"/>
      <name val="Arial"/>
      <family val="2"/>
    </font>
    <font>
      <i/>
      <sz val="1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24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sz val="8"/>
      <name val="Segoe UI"/>
      <family val="2"/>
    </font>
  </fonts>
  <fills count="1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7DFE9"/>
        <bgColor indexed="64"/>
      </patternFill>
    </fill>
    <fill>
      <patternFill patternType="solid">
        <fgColor rgb="FFB7DF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8DDE8"/>
        <bgColor indexed="64"/>
      </patternFill>
    </fill>
    <fill>
      <patternFill patternType="solid">
        <fgColor rgb="FFB8DDE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1" applyNumberFormat="0" applyFill="0" applyAlignment="0" applyProtection="0"/>
    <xf numFmtId="172" fontId="0" fillId="16" borderId="2">
      <alignment horizontal="right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17" borderId="3">
      <alignment horizontal="center"/>
      <protection/>
    </xf>
    <xf numFmtId="0" fontId="0" fillId="16" borderId="2">
      <alignment horizontal="left"/>
      <protection/>
    </xf>
    <xf numFmtId="0" fontId="9" fillId="17" borderId="4" applyNumberFormat="0" applyAlignment="0" applyProtection="0"/>
    <xf numFmtId="0" fontId="10" fillId="18" borderId="3" applyNumberFormat="0">
      <alignment horizontal="left" vertical="top" wrapText="1"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16" borderId="2">
      <alignment horizontal="left"/>
      <protection/>
    </xf>
    <xf numFmtId="0" fontId="14" fillId="1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2" applyNumberFormat="0" applyAlignment="0" applyProtection="0"/>
    <xf numFmtId="9" fontId="0" fillId="0" borderId="0" applyFill="0" applyBorder="0" applyAlignment="0" applyProtection="0"/>
    <xf numFmtId="0" fontId="8" fillId="0" borderId="8" applyNumberFormat="0" applyFill="0" applyAlignment="0" applyProtection="0"/>
    <xf numFmtId="0" fontId="5" fillId="4" borderId="0" applyNumberFormat="0" applyBorder="0" applyAlignment="0" applyProtection="0"/>
    <xf numFmtId="49" fontId="17" fillId="16" borderId="9">
      <alignment/>
      <protection/>
    </xf>
    <xf numFmtId="49" fontId="18" fillId="16" borderId="2">
      <alignment horizontal="center"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1" fillId="0" borderId="0" applyNumberFormat="0" applyFill="0" applyBorder="0" applyAlignment="0" applyProtection="0"/>
    <xf numFmtId="173" fontId="23" fillId="21" borderId="2">
      <alignment horizontal="center" vertical="center"/>
      <protection/>
    </xf>
    <xf numFmtId="173" fontId="23" fillId="19" borderId="2">
      <alignment horizontal="center" vertical="center"/>
      <protection/>
    </xf>
    <xf numFmtId="0" fontId="3" fillId="7" borderId="10" applyNumberFormat="0" applyAlignment="0" applyProtection="0"/>
    <xf numFmtId="0" fontId="16" fillId="18" borderId="10" applyNumberFormat="0" applyAlignment="0" applyProtection="0"/>
    <xf numFmtId="0" fontId="4" fillId="18" borderId="11" applyNumberFormat="0" applyAlignment="0" applyProtection="0"/>
    <xf numFmtId="0" fontId="20" fillId="0" borderId="0" applyNumberFormat="0" applyFill="0" applyBorder="0" applyAlignment="0" applyProtection="0"/>
    <xf numFmtId="172" fontId="23" fillId="16" borderId="2">
      <alignment horizontal="righ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0" fillId="0" borderId="0">
      <alignment/>
      <protection/>
    </xf>
  </cellStyleXfs>
  <cellXfs count="550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4" fontId="0" fillId="0" borderId="0" xfId="0" applyNumberForma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3" fillId="18" borderId="0" xfId="0" applyFont="1" applyFill="1" applyBorder="1" applyAlignment="1" applyProtection="1">
      <alignment/>
      <protection/>
    </xf>
    <xf numFmtId="49" fontId="23" fillId="18" borderId="0" xfId="0" applyNumberFormat="1" applyFont="1" applyFill="1" applyBorder="1" applyAlignment="1" applyProtection="1">
      <alignment horizontal="center" vertical="center"/>
      <protection/>
    </xf>
    <xf numFmtId="4" fontId="0" fillId="18" borderId="0" xfId="0" applyNumberFormat="1" applyFont="1" applyFill="1" applyBorder="1" applyAlignment="1" applyProtection="1">
      <alignment horizontal="center" vertical="center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49" fontId="0" fillId="18" borderId="0" xfId="0" applyNumberFormat="1" applyFont="1" applyFill="1" applyBorder="1" applyAlignment="1" applyProtection="1">
      <alignment horizontal="center" vertical="center"/>
      <protection/>
    </xf>
    <xf numFmtId="1" fontId="0" fillId="18" borderId="0" xfId="0" applyNumberFormat="1" applyFill="1" applyBorder="1" applyAlignment="1" applyProtection="1">
      <alignment horizontal="left" vertical="center"/>
      <protection/>
    </xf>
    <xf numFmtId="0" fontId="25" fillId="18" borderId="12" xfId="0" applyFont="1" applyFill="1" applyBorder="1" applyAlignment="1" applyProtection="1">
      <alignment horizontal="left" vertical="center"/>
      <protection/>
    </xf>
    <xf numFmtId="49" fontId="25" fillId="18" borderId="12" xfId="0" applyNumberFormat="1" applyFont="1" applyFill="1" applyBorder="1" applyAlignment="1" applyProtection="1">
      <alignment horizontal="left" vertical="center"/>
      <protection/>
    </xf>
    <xf numFmtId="49" fontId="26" fillId="18" borderId="12" xfId="0" applyNumberFormat="1" applyFont="1" applyFill="1" applyBorder="1" applyAlignment="1" applyProtection="1">
      <alignment horizontal="left" vertical="center" wrapText="1"/>
      <protection/>
    </xf>
    <xf numFmtId="4" fontId="25" fillId="18" borderId="12" xfId="0" applyNumberFormat="1" applyFont="1" applyFill="1" applyBorder="1" applyAlignment="1" applyProtection="1">
      <alignment horizontal="center" vertical="center" wrapText="1"/>
      <protection/>
    </xf>
    <xf numFmtId="49" fontId="25" fillId="18" borderId="13" xfId="0" applyNumberFormat="1" applyFont="1" applyFill="1" applyBorder="1" applyAlignment="1" applyProtection="1">
      <alignment horizontal="left" vertical="center" wrapText="1"/>
      <protection/>
    </xf>
    <xf numFmtId="49" fontId="26" fillId="7" borderId="12" xfId="0" applyNumberFormat="1" applyFont="1" applyFill="1" applyBorder="1" applyAlignment="1" applyProtection="1">
      <alignment horizontal="left" vertical="center" wrapText="1"/>
      <protection/>
    </xf>
    <xf numFmtId="4" fontId="26" fillId="0" borderId="12" xfId="0" applyNumberFormat="1" applyFont="1" applyFill="1" applyBorder="1" applyAlignment="1" applyProtection="1">
      <alignment horizontal="center" vertical="center"/>
      <protection/>
    </xf>
    <xf numFmtId="1" fontId="0" fillId="18" borderId="0" xfId="0" applyNumberFormat="1" applyFont="1" applyFill="1" applyBorder="1" applyAlignment="1" applyProtection="1">
      <alignment horizontal="left" vertical="center"/>
      <protection/>
    </xf>
    <xf numFmtId="49" fontId="26" fillId="26" borderId="12" xfId="0" applyNumberFormat="1" applyFont="1" applyFill="1" applyBorder="1" applyAlignment="1" applyProtection="1">
      <alignment horizontal="left" vertical="center" wrapText="1"/>
      <protection/>
    </xf>
    <xf numFmtId="49" fontId="25" fillId="18" borderId="14" xfId="0" applyNumberFormat="1" applyFont="1" applyFill="1" applyBorder="1" applyAlignment="1" applyProtection="1">
      <alignment horizontal="left" vertical="center" wrapText="1"/>
      <protection/>
    </xf>
    <xf numFmtId="0" fontId="26" fillId="19" borderId="12" xfId="0" applyFont="1" applyFill="1" applyBorder="1" applyAlignment="1">
      <alignment horizontal="left" vertical="center" wrapText="1"/>
    </xf>
    <xf numFmtId="49" fontId="25" fillId="18" borderId="0" xfId="0" applyNumberFormat="1" applyFont="1" applyFill="1" applyBorder="1" applyAlignment="1" applyProtection="1">
      <alignment horizontal="left" vertical="center" wrapText="1"/>
      <protection/>
    </xf>
    <xf numFmtId="0" fontId="26" fillId="18" borderId="0" xfId="0" applyFont="1" applyFill="1" applyBorder="1" applyAlignment="1">
      <alignment horizontal="left" vertical="center" wrapText="1"/>
    </xf>
    <xf numFmtId="4" fontId="26" fillId="18" borderId="0" xfId="0" applyNumberFormat="1" applyFont="1" applyFill="1" applyBorder="1" applyAlignment="1" applyProtection="1">
      <alignment horizontal="center" vertical="center"/>
      <protection/>
    </xf>
    <xf numFmtId="3" fontId="26" fillId="18" borderId="0" xfId="0" applyNumberFormat="1" applyFont="1" applyFill="1" applyBorder="1" applyAlignment="1" applyProtection="1">
      <alignment horizontal="center" vertical="center"/>
      <protection/>
    </xf>
    <xf numFmtId="4" fontId="25" fillId="18" borderId="0" xfId="0" applyNumberFormat="1" applyFont="1" applyFill="1" applyBorder="1" applyAlignment="1" applyProtection="1">
      <alignment horizontal="center" vertical="center"/>
      <protection/>
    </xf>
    <xf numFmtId="49" fontId="25" fillId="18" borderId="0" xfId="0" applyNumberFormat="1" applyFont="1" applyFill="1" applyBorder="1" applyAlignment="1" applyProtection="1">
      <alignment horizontal="center" vertical="center"/>
      <protection/>
    </xf>
    <xf numFmtId="49" fontId="23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>
      <alignment wrapText="1"/>
    </xf>
    <xf numFmtId="3" fontId="23" fillId="18" borderId="0" xfId="0" applyNumberFormat="1" applyFont="1" applyFill="1" applyBorder="1" applyAlignment="1" applyProtection="1">
      <alignment horizontal="center" vertical="center"/>
      <protection/>
    </xf>
    <xf numFmtId="0" fontId="23" fillId="18" borderId="0" xfId="0" applyFont="1" applyFill="1" applyBorder="1" applyAlignment="1" applyProtection="1">
      <alignment vertical="center"/>
      <protection/>
    </xf>
    <xf numFmtId="49" fontId="25" fillId="18" borderId="0" xfId="0" applyNumberFormat="1" applyFont="1" applyFill="1" applyBorder="1" applyAlignment="1" applyProtection="1">
      <alignment horizontal="center" vertical="center" wrapText="1"/>
      <protection/>
    </xf>
    <xf numFmtId="0" fontId="25" fillId="18" borderId="0" xfId="0" applyNumberFormat="1" applyFont="1" applyFill="1" applyBorder="1" applyAlignment="1" applyProtection="1">
      <alignment horizontal="left" vertical="center" wrapText="1"/>
      <protection/>
    </xf>
    <xf numFmtId="4" fontId="25" fillId="18" borderId="0" xfId="0" applyNumberFormat="1" applyFont="1" applyFill="1" applyBorder="1" applyAlignment="1" applyProtection="1">
      <alignment horizontal="center" vertical="center" wrapText="1"/>
      <protection/>
    </xf>
    <xf numFmtId="3" fontId="25" fillId="18" borderId="0" xfId="0" applyNumberFormat="1" applyFont="1" applyFill="1" applyBorder="1" applyAlignment="1" applyProtection="1">
      <alignment horizontal="center" vertical="center" wrapText="1"/>
      <protection/>
    </xf>
    <xf numFmtId="2" fontId="25" fillId="18" borderId="0" xfId="0" applyNumberFormat="1" applyFont="1" applyFill="1" applyBorder="1" applyAlignment="1" applyProtection="1">
      <alignment horizontal="center" vertical="center" wrapText="1"/>
      <protection/>
    </xf>
    <xf numFmtId="2" fontId="25" fillId="18" borderId="0" xfId="0" applyNumberFormat="1" applyFont="1" applyFill="1" applyBorder="1" applyAlignment="1" applyProtection="1">
      <alignment horizontal="center" vertical="center"/>
      <protection/>
    </xf>
    <xf numFmtId="49" fontId="25" fillId="7" borderId="0" xfId="0" applyNumberFormat="1" applyFont="1" applyFill="1" applyBorder="1" applyAlignment="1" applyProtection="1">
      <alignment horizontal="center" vertical="center"/>
      <protection/>
    </xf>
    <xf numFmtId="49" fontId="26" fillId="7" borderId="0" xfId="0" applyNumberFormat="1" applyFont="1" applyFill="1" applyBorder="1" applyAlignment="1" applyProtection="1">
      <alignment/>
      <protection/>
    </xf>
    <xf numFmtId="3" fontId="26" fillId="20" borderId="0" xfId="0" applyNumberFormat="1" applyFont="1" applyFill="1" applyBorder="1" applyAlignment="1" applyProtection="1">
      <alignment horizontal="center" vertical="center"/>
      <protection locked="0"/>
    </xf>
    <xf numFmtId="4" fontId="26" fillId="7" borderId="0" xfId="59" applyNumberFormat="1" applyFont="1" applyFill="1" applyBorder="1" applyAlignment="1" applyProtection="1">
      <alignment horizontal="center" vertical="center"/>
      <protection/>
    </xf>
    <xf numFmtId="1" fontId="26" fillId="7" borderId="0" xfId="60" applyNumberFormat="1" applyFont="1" applyFill="1" applyBorder="1" applyAlignment="1" applyProtection="1">
      <alignment horizontal="center" vertical="center"/>
      <protection/>
    </xf>
    <xf numFmtId="0" fontId="26" fillId="7" borderId="0" xfId="60" applyFont="1" applyFill="1" applyBorder="1" applyAlignment="1" applyProtection="1">
      <alignment horizontal="center" vertical="center"/>
      <protection/>
    </xf>
    <xf numFmtId="4" fontId="26" fillId="2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29" fillId="7" borderId="0" xfId="56" applyNumberFormat="1" applyFont="1" applyFill="1" applyAlignment="1">
      <alignment horizontal="center" vertical="center"/>
      <protection/>
    </xf>
    <xf numFmtId="0" fontId="15" fillId="7" borderId="0" xfId="56" applyFont="1" applyFill="1">
      <alignment/>
      <protection/>
    </xf>
    <xf numFmtId="49" fontId="25" fillId="26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18" borderId="0" xfId="0" applyFont="1" applyFill="1" applyBorder="1" applyAlignment="1" applyProtection="1">
      <alignment/>
      <protection/>
    </xf>
    <xf numFmtId="49" fontId="25" fillId="19" borderId="0" xfId="0" applyNumberFormat="1" applyFont="1" applyFill="1" applyBorder="1" applyAlignment="1" applyProtection="1">
      <alignment horizontal="center" vertical="center"/>
      <protection/>
    </xf>
    <xf numFmtId="49" fontId="26" fillId="19" borderId="0" xfId="0" applyNumberFormat="1" applyFont="1" applyFill="1" applyBorder="1" applyAlignment="1" applyProtection="1">
      <alignment/>
      <protection/>
    </xf>
    <xf numFmtId="49" fontId="25" fillId="8" borderId="0" xfId="0" applyNumberFormat="1" applyFont="1" applyFill="1" applyBorder="1" applyAlignment="1" applyProtection="1">
      <alignment horizontal="center" vertical="center"/>
      <protection/>
    </xf>
    <xf numFmtId="49" fontId="26" fillId="8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18" borderId="13" xfId="0" applyFont="1" applyFill="1" applyBorder="1" applyAlignment="1" applyProtection="1">
      <alignment horizontal="center" vertical="center" wrapText="1"/>
      <protection/>
    </xf>
    <xf numFmtId="0" fontId="26" fillId="18" borderId="15" xfId="0" applyFont="1" applyFill="1" applyBorder="1" applyAlignment="1" applyProtection="1">
      <alignment horizontal="center" vertical="center" wrapText="1"/>
      <protection/>
    </xf>
    <xf numFmtId="49" fontId="26" fillId="7" borderId="0" xfId="0" applyNumberFormat="1" applyFont="1" applyFill="1" applyBorder="1" applyAlignment="1" applyProtection="1">
      <alignment horizontal="left" vertical="top"/>
      <protection/>
    </xf>
    <xf numFmtId="49" fontId="23" fillId="27" borderId="0" xfId="0" applyNumberFormat="1" applyFont="1" applyFill="1" applyBorder="1" applyAlignment="1" applyProtection="1">
      <alignment horizontal="center" vertical="center"/>
      <protection/>
    </xf>
    <xf numFmtId="4" fontId="26" fillId="28" borderId="0" xfId="59" applyNumberFormat="1" applyFont="1" applyFill="1" applyBorder="1" applyAlignment="1" applyProtection="1">
      <alignment horizontal="center" vertical="center"/>
      <protection/>
    </xf>
    <xf numFmtId="0" fontId="26" fillId="18" borderId="13" xfId="0" applyFont="1" applyFill="1" applyBorder="1" applyAlignment="1" applyProtection="1">
      <alignment horizontal="center" vertical="center"/>
      <protection/>
    </xf>
    <xf numFmtId="49" fontId="26" fillId="18" borderId="13" xfId="0" applyNumberFormat="1" applyFont="1" applyFill="1" applyBorder="1" applyAlignment="1">
      <alignment horizontal="left" vertical="center" wrapText="1"/>
    </xf>
    <xf numFmtId="0" fontId="26" fillId="18" borderId="15" xfId="0" applyFont="1" applyFill="1" applyBorder="1" applyAlignment="1" applyProtection="1">
      <alignment horizontal="center" vertical="center"/>
      <protection/>
    </xf>
    <xf numFmtId="49" fontId="26" fillId="18" borderId="15" xfId="0" applyNumberFormat="1" applyFont="1" applyFill="1" applyBorder="1" applyAlignment="1">
      <alignment horizontal="left" vertical="center" wrapText="1"/>
    </xf>
    <xf numFmtId="49" fontId="26" fillId="29" borderId="12" xfId="0" applyNumberFormat="1" applyFont="1" applyFill="1" applyBorder="1" applyAlignment="1" applyProtection="1">
      <alignment horizontal="left" vertical="center" wrapText="1"/>
      <protection/>
    </xf>
    <xf numFmtId="49" fontId="29" fillId="30" borderId="0" xfId="56" applyNumberFormat="1" applyFont="1" applyFill="1" applyAlignment="1">
      <alignment horizontal="center" vertical="center"/>
      <protection/>
    </xf>
    <xf numFmtId="0" fontId="15" fillId="30" borderId="0" xfId="56" applyFont="1" applyFill="1">
      <alignment/>
      <protection/>
    </xf>
    <xf numFmtId="4" fontId="26" fillId="31" borderId="0" xfId="59" applyNumberFormat="1" applyFont="1" applyFill="1" applyBorder="1" applyAlignment="1" applyProtection="1">
      <alignment horizontal="center" vertical="center"/>
      <protection/>
    </xf>
    <xf numFmtId="49" fontId="25" fillId="30" borderId="0" xfId="0" applyNumberFormat="1" applyFont="1" applyFill="1" applyBorder="1" applyAlignment="1" applyProtection="1">
      <alignment horizontal="center" vertical="center"/>
      <protection/>
    </xf>
    <xf numFmtId="49" fontId="26" fillId="30" borderId="0" xfId="0" applyNumberFormat="1" applyFont="1" applyFill="1" applyBorder="1" applyAlignment="1" applyProtection="1">
      <alignment vertical="center" wrapText="1"/>
      <protection/>
    </xf>
    <xf numFmtId="49" fontId="29" fillId="29" borderId="0" xfId="56" applyNumberFormat="1" applyFont="1" applyFill="1" applyAlignment="1">
      <alignment horizontal="center" vertical="center"/>
      <protection/>
    </xf>
    <xf numFmtId="0" fontId="15" fillId="29" borderId="0" xfId="56" applyFont="1" applyFill="1">
      <alignment/>
      <protection/>
    </xf>
    <xf numFmtId="4" fontId="26" fillId="29" borderId="0" xfId="59" applyNumberFormat="1" applyFont="1" applyFill="1" applyBorder="1" applyAlignment="1" applyProtection="1">
      <alignment horizontal="center" vertical="center"/>
      <protection/>
    </xf>
    <xf numFmtId="0" fontId="26" fillId="18" borderId="14" xfId="0" applyFont="1" applyFill="1" applyBorder="1" applyAlignment="1" applyProtection="1">
      <alignment horizontal="center" vertical="center"/>
      <protection/>
    </xf>
    <xf numFmtId="49" fontId="26" fillId="32" borderId="12" xfId="0" applyNumberFormat="1" applyFont="1" applyFill="1" applyBorder="1" applyAlignment="1" applyProtection="1">
      <alignment horizontal="left" vertical="center" wrapText="1"/>
      <protection/>
    </xf>
    <xf numFmtId="49" fontId="25" fillId="32" borderId="0" xfId="0" applyNumberFormat="1" applyFont="1" applyFill="1" applyBorder="1" applyAlignment="1" applyProtection="1">
      <alignment horizontal="center" vertical="center"/>
      <protection/>
    </xf>
    <xf numFmtId="49" fontId="26" fillId="32" borderId="0" xfId="0" applyNumberFormat="1" applyFont="1" applyFill="1" applyBorder="1" applyAlignment="1" applyProtection="1">
      <alignment/>
      <protection/>
    </xf>
    <xf numFmtId="4" fontId="26" fillId="33" borderId="0" xfId="59" applyNumberFormat="1" applyFont="1" applyFill="1" applyBorder="1" applyAlignment="1" applyProtection="1">
      <alignment horizontal="center" vertical="center"/>
      <protection/>
    </xf>
    <xf numFmtId="49" fontId="29" fillId="32" borderId="0" xfId="56" applyNumberFormat="1" applyFont="1" applyFill="1" applyAlignment="1">
      <alignment horizontal="center" vertical="center"/>
      <protection/>
    </xf>
    <xf numFmtId="0" fontId="15" fillId="32" borderId="0" xfId="56" applyFont="1" applyFill="1">
      <alignment/>
      <protection/>
    </xf>
    <xf numFmtId="49" fontId="26" fillId="34" borderId="12" xfId="0" applyNumberFormat="1" applyFont="1" applyFill="1" applyBorder="1" applyAlignment="1" applyProtection="1">
      <alignment horizontal="left" vertical="center" wrapText="1"/>
      <protection/>
    </xf>
    <xf numFmtId="0" fontId="26" fillId="35" borderId="12" xfId="0" applyFont="1" applyFill="1" applyBorder="1" applyAlignment="1">
      <alignment horizontal="left" vertical="center" wrapText="1"/>
    </xf>
    <xf numFmtId="0" fontId="26" fillId="36" borderId="12" xfId="0" applyFont="1" applyFill="1" applyBorder="1" applyAlignment="1">
      <alignment horizontal="left" vertical="center" wrapText="1"/>
    </xf>
    <xf numFmtId="0" fontId="26" fillId="37" borderId="12" xfId="0" applyFont="1" applyFill="1" applyBorder="1" applyAlignment="1">
      <alignment horizontal="left" vertical="center" wrapText="1"/>
    </xf>
    <xf numFmtId="49" fontId="25" fillId="38" borderId="0" xfId="0" applyNumberFormat="1" applyFont="1" applyFill="1" applyBorder="1" applyAlignment="1" applyProtection="1">
      <alignment horizontal="center" vertical="center"/>
      <protection/>
    </xf>
    <xf numFmtId="49" fontId="26" fillId="38" borderId="0" xfId="0" applyNumberFormat="1" applyFont="1" applyFill="1" applyBorder="1" applyAlignment="1" applyProtection="1">
      <alignment/>
      <protection/>
    </xf>
    <xf numFmtId="4" fontId="26" fillId="38" borderId="0" xfId="59" applyNumberFormat="1" applyFont="1" applyFill="1" applyBorder="1" applyAlignment="1" applyProtection="1">
      <alignment horizontal="center" vertical="center"/>
      <protection/>
    </xf>
    <xf numFmtId="0" fontId="26" fillId="39" borderId="12" xfId="0" applyFont="1" applyFill="1" applyBorder="1" applyAlignment="1">
      <alignment horizontal="left" vertical="center" wrapText="1"/>
    </xf>
    <xf numFmtId="49" fontId="25" fillId="34" borderId="0" xfId="0" applyNumberFormat="1" applyFont="1" applyFill="1" applyBorder="1" applyAlignment="1" applyProtection="1">
      <alignment horizontal="center" vertical="center"/>
      <protection/>
    </xf>
    <xf numFmtId="49" fontId="26" fillId="34" borderId="0" xfId="0" applyNumberFormat="1" applyFont="1" applyFill="1" applyBorder="1" applyAlignment="1" applyProtection="1">
      <alignment/>
      <protection/>
    </xf>
    <xf numFmtId="4" fontId="26" fillId="34" borderId="0" xfId="59" applyNumberFormat="1" applyFont="1" applyFill="1" applyBorder="1" applyAlignment="1" applyProtection="1">
      <alignment horizontal="center" vertical="center"/>
      <protection/>
    </xf>
    <xf numFmtId="0" fontId="26" fillId="40" borderId="12" xfId="0" applyFont="1" applyFill="1" applyBorder="1" applyAlignment="1">
      <alignment horizontal="left" vertical="center" wrapText="1"/>
    </xf>
    <xf numFmtId="49" fontId="25" fillId="41" borderId="0" xfId="0" applyNumberFormat="1" applyFont="1" applyFill="1" applyBorder="1" applyAlignment="1" applyProtection="1">
      <alignment horizontal="center" vertical="center"/>
      <protection/>
    </xf>
    <xf numFmtId="49" fontId="26" fillId="41" borderId="0" xfId="0" applyNumberFormat="1" applyFont="1" applyFill="1" applyBorder="1" applyAlignment="1" applyProtection="1">
      <alignment/>
      <protection/>
    </xf>
    <xf numFmtId="4" fontId="26" fillId="42" borderId="0" xfId="59" applyNumberFormat="1" applyFont="1" applyFill="1" applyBorder="1" applyAlignment="1" applyProtection="1">
      <alignment horizontal="center" vertical="center"/>
      <protection/>
    </xf>
    <xf numFmtId="49" fontId="25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43" borderId="0" xfId="0" applyFill="1" applyBorder="1" applyAlignment="1">
      <alignment/>
    </xf>
    <xf numFmtId="0" fontId="26" fillId="44" borderId="12" xfId="0" applyFont="1" applyFill="1" applyBorder="1" applyAlignment="1">
      <alignment horizontal="left" vertical="center" wrapText="1"/>
    </xf>
    <xf numFmtId="49" fontId="25" fillId="45" borderId="0" xfId="0" applyNumberFormat="1" applyFont="1" applyFill="1" applyBorder="1" applyAlignment="1" applyProtection="1">
      <alignment horizontal="center" vertical="center"/>
      <protection/>
    </xf>
    <xf numFmtId="49" fontId="26" fillId="45" borderId="0" xfId="0" applyNumberFormat="1" applyFont="1" applyFill="1" applyBorder="1" applyAlignment="1" applyProtection="1">
      <alignment/>
      <protection/>
    </xf>
    <xf numFmtId="4" fontId="26" fillId="46" borderId="0" xfId="59" applyNumberFormat="1" applyFont="1" applyFill="1" applyBorder="1" applyAlignment="1" applyProtection="1">
      <alignment horizontal="center" vertical="center"/>
      <protection/>
    </xf>
    <xf numFmtId="4" fontId="26" fillId="47" borderId="0" xfId="0" applyNumberFormat="1" applyFont="1" applyFill="1" applyBorder="1" applyAlignment="1" applyProtection="1">
      <alignment horizontal="center" vertical="center"/>
      <protection/>
    </xf>
    <xf numFmtId="0" fontId="26" fillId="48" borderId="12" xfId="0" applyFont="1" applyFill="1" applyBorder="1" applyAlignment="1">
      <alignment horizontal="left" vertical="center" wrapText="1"/>
    </xf>
    <xf numFmtId="49" fontId="26" fillId="49" borderId="0" xfId="0" applyNumberFormat="1" applyFont="1" applyFill="1" applyBorder="1" applyAlignment="1" applyProtection="1">
      <alignment/>
      <protection/>
    </xf>
    <xf numFmtId="4" fontId="26" fillId="48" borderId="0" xfId="59" applyNumberFormat="1" applyFont="1" applyFill="1" applyBorder="1" applyAlignment="1" applyProtection="1">
      <alignment horizontal="center" vertical="center"/>
      <protection/>
    </xf>
    <xf numFmtId="49" fontId="25" fillId="49" borderId="0" xfId="0" applyNumberFormat="1" applyFont="1" applyFill="1" applyBorder="1" applyAlignment="1" applyProtection="1">
      <alignment horizontal="center" vertical="center"/>
      <protection/>
    </xf>
    <xf numFmtId="0" fontId="26" fillId="18" borderId="0" xfId="0" applyFont="1" applyFill="1" applyBorder="1" applyAlignment="1" applyProtection="1">
      <alignment horizontal="center" vertical="center"/>
      <protection/>
    </xf>
    <xf numFmtId="0" fontId="27" fillId="18" borderId="0" xfId="0" applyNumberFormat="1" applyFont="1" applyFill="1" applyBorder="1" applyAlignment="1" applyProtection="1">
      <alignment horizontal="center" vertical="center"/>
      <protection/>
    </xf>
    <xf numFmtId="0" fontId="26" fillId="18" borderId="16" xfId="0" applyFont="1" applyFill="1" applyBorder="1" applyAlignment="1" applyProtection="1">
      <alignment horizontal="center" vertical="center"/>
      <protection/>
    </xf>
    <xf numFmtId="4" fontId="26" fillId="0" borderId="13" xfId="0" applyNumberFormat="1" applyFont="1" applyFill="1" applyBorder="1" applyAlignment="1" applyProtection="1">
      <alignment horizontal="center" vertical="center"/>
      <protection/>
    </xf>
    <xf numFmtId="49" fontId="25" fillId="18" borderId="16" xfId="0" applyNumberFormat="1" applyFont="1" applyFill="1" applyBorder="1" applyAlignment="1" applyProtection="1">
      <alignment horizontal="left" vertical="center" wrapText="1"/>
      <protection/>
    </xf>
    <xf numFmtId="0" fontId="26" fillId="18" borderId="16" xfId="0" applyFont="1" applyFill="1" applyBorder="1" applyAlignment="1">
      <alignment horizontal="left" vertical="center" wrapText="1"/>
    </xf>
    <xf numFmtId="4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50" borderId="16" xfId="0" applyFont="1" applyFill="1" applyBorder="1" applyAlignment="1">
      <alignment horizontal="left" vertical="center" wrapText="1"/>
    </xf>
    <xf numFmtId="49" fontId="29" fillId="51" borderId="0" xfId="56" applyNumberFormat="1" applyFont="1" applyFill="1" applyAlignment="1">
      <alignment horizontal="center" vertical="center"/>
      <protection/>
    </xf>
    <xf numFmtId="0" fontId="15" fillId="51" borderId="0" xfId="56" applyFont="1" applyFill="1">
      <alignment/>
      <protection/>
    </xf>
    <xf numFmtId="4" fontId="26" fillId="52" borderId="0" xfId="59" applyNumberFormat="1" applyFont="1" applyFill="1" applyBorder="1" applyAlignment="1" applyProtection="1">
      <alignment horizontal="center" vertical="center"/>
      <protection/>
    </xf>
    <xf numFmtId="0" fontId="26" fillId="18" borderId="17" xfId="0" applyFont="1" applyFill="1" applyBorder="1" applyAlignment="1" applyProtection="1">
      <alignment horizontal="center" vertical="center"/>
      <protection/>
    </xf>
    <xf numFmtId="0" fontId="26" fillId="18" borderId="18" xfId="0" applyFont="1" applyFill="1" applyBorder="1" applyAlignment="1" applyProtection="1">
      <alignment horizontal="center" vertical="center"/>
      <protection/>
    </xf>
    <xf numFmtId="0" fontId="26" fillId="18" borderId="19" xfId="0" applyFont="1" applyFill="1" applyBorder="1" applyAlignment="1" applyProtection="1">
      <alignment horizontal="center" vertical="center"/>
      <protection/>
    </xf>
    <xf numFmtId="0" fontId="0" fillId="43" borderId="16" xfId="0" applyFill="1" applyBorder="1" applyAlignment="1">
      <alignment horizontal="center"/>
    </xf>
    <xf numFmtId="0" fontId="0" fillId="43" borderId="16" xfId="0" applyFill="1" applyBorder="1" applyAlignment="1">
      <alignment horizontal="center" wrapText="1"/>
    </xf>
    <xf numFmtId="0" fontId="26" fillId="53" borderId="16" xfId="0" applyFont="1" applyFill="1" applyBorder="1" applyAlignment="1">
      <alignment horizontal="left" vertical="center" wrapText="1"/>
    </xf>
    <xf numFmtId="49" fontId="29" fillId="54" borderId="0" xfId="56" applyNumberFormat="1" applyFont="1" applyFill="1" applyAlignment="1">
      <alignment horizontal="center" vertical="center"/>
      <protection/>
    </xf>
    <xf numFmtId="0" fontId="15" fillId="54" borderId="0" xfId="56" applyFont="1" applyFill="1">
      <alignment/>
      <protection/>
    </xf>
    <xf numFmtId="4" fontId="26" fillId="55" borderId="0" xfId="59" applyNumberFormat="1" applyFont="1" applyFill="1" applyBorder="1" applyAlignment="1" applyProtection="1">
      <alignment horizontal="center" vertical="center"/>
      <protection/>
    </xf>
    <xf numFmtId="49" fontId="25" fillId="54" borderId="0" xfId="0" applyNumberFormat="1" applyFont="1" applyFill="1" applyBorder="1" applyAlignment="1" applyProtection="1">
      <alignment horizontal="center" vertical="center"/>
      <protection/>
    </xf>
    <xf numFmtId="49" fontId="26" fillId="54" borderId="0" xfId="0" applyNumberFormat="1" applyFont="1" applyFill="1" applyBorder="1" applyAlignment="1" applyProtection="1">
      <alignment/>
      <protection/>
    </xf>
    <xf numFmtId="0" fontId="26" fillId="56" borderId="16" xfId="0" applyFont="1" applyFill="1" applyBorder="1" applyAlignment="1">
      <alignment horizontal="left" vertical="center" wrapText="1"/>
    </xf>
    <xf numFmtId="49" fontId="29" fillId="56" borderId="0" xfId="56" applyNumberFormat="1" applyFont="1" applyFill="1" applyAlignment="1">
      <alignment horizontal="center" vertical="center"/>
      <protection/>
    </xf>
    <xf numFmtId="0" fontId="15" fillId="56" borderId="0" xfId="56" applyFont="1" applyFill="1">
      <alignment/>
      <protection/>
    </xf>
    <xf numFmtId="0" fontId="26" fillId="57" borderId="16" xfId="0" applyFont="1" applyFill="1" applyBorder="1" applyAlignment="1">
      <alignment horizontal="left" vertical="center" wrapText="1"/>
    </xf>
    <xf numFmtId="49" fontId="29" fillId="57" borderId="0" xfId="56" applyNumberFormat="1" applyFont="1" applyFill="1" applyAlignment="1">
      <alignment horizontal="center" vertical="center"/>
      <protection/>
    </xf>
    <xf numFmtId="0" fontId="15" fillId="57" borderId="0" xfId="56" applyFont="1" applyFill="1">
      <alignment/>
      <protection/>
    </xf>
    <xf numFmtId="4" fontId="26" fillId="36" borderId="0" xfId="59" applyNumberFormat="1" applyFont="1" applyFill="1" applyBorder="1" applyAlignment="1" applyProtection="1">
      <alignment horizontal="center" vertical="center"/>
      <protection/>
    </xf>
    <xf numFmtId="49" fontId="25" fillId="58" borderId="0" xfId="0" applyNumberFormat="1" applyFont="1" applyFill="1" applyBorder="1" applyAlignment="1" applyProtection="1">
      <alignment horizontal="center" vertical="center"/>
      <protection/>
    </xf>
    <xf numFmtId="49" fontId="26" fillId="58" borderId="0" xfId="0" applyNumberFormat="1" applyFont="1" applyFill="1" applyBorder="1" applyAlignment="1" applyProtection="1">
      <alignment/>
      <protection/>
    </xf>
    <xf numFmtId="0" fontId="26" fillId="59" borderId="16" xfId="0" applyFont="1" applyFill="1" applyBorder="1" applyAlignment="1">
      <alignment horizontal="left" vertical="center" wrapText="1"/>
    </xf>
    <xf numFmtId="49" fontId="23" fillId="60" borderId="0" xfId="0" applyNumberFormat="1" applyFont="1" applyFill="1" applyBorder="1" applyAlignment="1" applyProtection="1">
      <alignment horizontal="center" vertical="center"/>
      <protection/>
    </xf>
    <xf numFmtId="49" fontId="0" fillId="60" borderId="0" xfId="0" applyNumberFormat="1" applyFill="1" applyBorder="1" applyAlignment="1" applyProtection="1">
      <alignment vertical="center" wrapText="1"/>
      <protection/>
    </xf>
    <xf numFmtId="3" fontId="0" fillId="60" borderId="0" xfId="0" applyNumberFormat="1" applyFill="1" applyBorder="1" applyAlignment="1" applyProtection="1">
      <alignment horizontal="center" vertical="center"/>
      <protection/>
    </xf>
    <xf numFmtId="49" fontId="29" fillId="61" borderId="0" xfId="56" applyNumberFormat="1" applyFont="1" applyFill="1" applyAlignment="1">
      <alignment horizontal="center" vertical="center"/>
      <protection/>
    </xf>
    <xf numFmtId="0" fontId="15" fillId="61" borderId="0" xfId="56" applyFont="1" applyFill="1">
      <alignment/>
      <protection/>
    </xf>
    <xf numFmtId="4" fontId="26" fillId="62" borderId="0" xfId="59" applyNumberFormat="1" applyFont="1" applyFill="1" applyBorder="1" applyAlignment="1" applyProtection="1">
      <alignment horizontal="center" vertical="center"/>
      <protection/>
    </xf>
    <xf numFmtId="49" fontId="23" fillId="43" borderId="0" xfId="0" applyNumberFormat="1" applyFont="1" applyFill="1" applyBorder="1" applyAlignment="1" applyProtection="1">
      <alignment horizontal="center" vertical="center"/>
      <protection/>
    </xf>
    <xf numFmtId="49" fontId="0" fillId="43" borderId="0" xfId="0" applyNumberFormat="1" applyFill="1" applyBorder="1" applyAlignment="1" applyProtection="1">
      <alignment vertical="center" wrapText="1"/>
      <protection/>
    </xf>
    <xf numFmtId="3" fontId="0" fillId="43" borderId="0" xfId="0" applyNumberFormat="1" applyFill="1" applyBorder="1" applyAlignment="1" applyProtection="1">
      <alignment horizontal="center" vertical="center"/>
      <protection/>
    </xf>
    <xf numFmtId="0" fontId="26" fillId="63" borderId="16" xfId="0" applyFont="1" applyFill="1" applyBorder="1" applyAlignment="1">
      <alignment horizontal="left" vertical="center" wrapText="1"/>
    </xf>
    <xf numFmtId="49" fontId="23" fillId="64" borderId="0" xfId="0" applyNumberFormat="1" applyFont="1" applyFill="1" applyBorder="1" applyAlignment="1" applyProtection="1">
      <alignment horizontal="center" vertical="center"/>
      <protection/>
    </xf>
    <xf numFmtId="49" fontId="0" fillId="64" borderId="0" xfId="0" applyNumberFormat="1" applyFill="1" applyBorder="1" applyAlignment="1" applyProtection="1">
      <alignment vertical="center" wrapText="1"/>
      <protection/>
    </xf>
    <xf numFmtId="3" fontId="0" fillId="64" borderId="0" xfId="0" applyNumberFormat="1" applyFill="1" applyBorder="1" applyAlignment="1" applyProtection="1">
      <alignment horizontal="center" vertical="center"/>
      <protection/>
    </xf>
    <xf numFmtId="0" fontId="26" fillId="65" borderId="16" xfId="0" applyFont="1" applyFill="1" applyBorder="1" applyAlignment="1">
      <alignment horizontal="left" vertical="center" wrapText="1"/>
    </xf>
    <xf numFmtId="49" fontId="23" fillId="66" borderId="0" xfId="0" applyNumberFormat="1" applyFont="1" applyFill="1" applyBorder="1" applyAlignment="1" applyProtection="1">
      <alignment horizontal="center" vertical="center"/>
      <protection/>
    </xf>
    <xf numFmtId="49" fontId="0" fillId="66" borderId="0" xfId="0" applyNumberFormat="1" applyFill="1" applyBorder="1" applyAlignment="1" applyProtection="1">
      <alignment vertical="center" wrapText="1"/>
      <protection/>
    </xf>
    <xf numFmtId="3" fontId="0" fillId="66" borderId="0" xfId="0" applyNumberFormat="1" applyFill="1" applyBorder="1" applyAlignment="1" applyProtection="1">
      <alignment horizontal="center" vertical="center"/>
      <protection/>
    </xf>
    <xf numFmtId="0" fontId="26" fillId="67" borderId="16" xfId="0" applyFont="1" applyFill="1" applyBorder="1" applyAlignment="1">
      <alignment horizontal="left" vertical="center" wrapText="1"/>
    </xf>
    <xf numFmtId="49" fontId="23" fillId="68" borderId="0" xfId="0" applyNumberFormat="1" applyFont="1" applyFill="1" applyBorder="1" applyAlignment="1" applyProtection="1">
      <alignment horizontal="center" vertical="center"/>
      <protection/>
    </xf>
    <xf numFmtId="49" fontId="0" fillId="68" borderId="0" xfId="0" applyNumberFormat="1" applyFill="1" applyBorder="1" applyAlignment="1" applyProtection="1">
      <alignment vertical="center" wrapText="1"/>
      <protection/>
    </xf>
    <xf numFmtId="3" fontId="0" fillId="68" borderId="0" xfId="0" applyNumberFormat="1" applyFill="1" applyBorder="1" applyAlignment="1" applyProtection="1">
      <alignment horizontal="center" vertical="center"/>
      <protection/>
    </xf>
    <xf numFmtId="0" fontId="26" fillId="69" borderId="16" xfId="0" applyFont="1" applyFill="1" applyBorder="1" applyAlignment="1">
      <alignment horizontal="left" vertical="center" wrapText="1"/>
    </xf>
    <xf numFmtId="0" fontId="26" fillId="70" borderId="16" xfId="0" applyFont="1" applyFill="1" applyBorder="1" applyAlignment="1">
      <alignment horizontal="left" vertical="center" wrapText="1"/>
    </xf>
    <xf numFmtId="49" fontId="23" fillId="71" borderId="0" xfId="0" applyNumberFormat="1" applyFont="1" applyFill="1" applyBorder="1" applyAlignment="1" applyProtection="1">
      <alignment horizontal="center" vertical="center"/>
      <protection/>
    </xf>
    <xf numFmtId="49" fontId="0" fillId="71" borderId="0" xfId="0" applyNumberFormat="1" applyFill="1" applyBorder="1" applyAlignment="1" applyProtection="1">
      <alignment vertical="center" wrapText="1"/>
      <protection/>
    </xf>
    <xf numFmtId="3" fontId="0" fillId="71" borderId="0" xfId="0" applyNumberFormat="1" applyFill="1" applyBorder="1" applyAlignment="1" applyProtection="1">
      <alignment horizontal="center" vertical="center"/>
      <protection/>
    </xf>
    <xf numFmtId="0" fontId="26" fillId="72" borderId="16" xfId="0" applyFont="1" applyFill="1" applyBorder="1" applyAlignment="1">
      <alignment horizontal="left" vertical="center" wrapText="1"/>
    </xf>
    <xf numFmtId="0" fontId="26" fillId="73" borderId="16" xfId="0" applyFont="1" applyFill="1" applyBorder="1" applyAlignment="1">
      <alignment horizontal="left" vertical="center" wrapText="1"/>
    </xf>
    <xf numFmtId="49" fontId="0" fillId="27" borderId="0" xfId="0" applyNumberFormat="1" applyFill="1" applyBorder="1" applyAlignment="1" applyProtection="1">
      <alignment vertical="center" wrapText="1"/>
      <protection/>
    </xf>
    <xf numFmtId="3" fontId="0" fillId="27" borderId="0" xfId="0" applyNumberFormat="1" applyFill="1" applyBorder="1" applyAlignment="1" applyProtection="1">
      <alignment horizontal="center" vertical="center"/>
      <protection/>
    </xf>
    <xf numFmtId="0" fontId="26" fillId="74" borderId="16" xfId="0" applyFont="1" applyFill="1" applyBorder="1" applyAlignment="1">
      <alignment horizontal="left" vertical="center" wrapText="1"/>
    </xf>
    <xf numFmtId="49" fontId="23" fillId="75" borderId="0" xfId="0" applyNumberFormat="1" applyFont="1" applyFill="1" applyBorder="1" applyAlignment="1" applyProtection="1">
      <alignment horizontal="center" vertical="center"/>
      <protection/>
    </xf>
    <xf numFmtId="49" fontId="0" fillId="75" borderId="0" xfId="0" applyNumberFormat="1" applyFill="1" applyBorder="1" applyAlignment="1" applyProtection="1">
      <alignment vertical="center" wrapText="1"/>
      <protection/>
    </xf>
    <xf numFmtId="3" fontId="0" fillId="75" borderId="0" xfId="0" applyNumberFormat="1" applyFill="1" applyBorder="1" applyAlignment="1" applyProtection="1">
      <alignment horizontal="center" vertical="center"/>
      <protection/>
    </xf>
    <xf numFmtId="49" fontId="23" fillId="76" borderId="0" xfId="0" applyNumberFormat="1" applyFont="1" applyFill="1" applyBorder="1" applyAlignment="1" applyProtection="1">
      <alignment horizontal="center" vertical="center"/>
      <protection/>
    </xf>
    <xf numFmtId="49" fontId="0" fillId="76" borderId="0" xfId="0" applyNumberFormat="1" applyFill="1" applyBorder="1" applyAlignment="1" applyProtection="1">
      <alignment vertical="center" wrapText="1"/>
      <protection/>
    </xf>
    <xf numFmtId="3" fontId="0" fillId="76" borderId="0" xfId="0" applyNumberFormat="1" applyFill="1" applyBorder="1" applyAlignment="1" applyProtection="1">
      <alignment horizontal="center" vertical="center"/>
      <protection/>
    </xf>
    <xf numFmtId="0" fontId="25" fillId="18" borderId="19" xfId="0" applyFont="1" applyFill="1" applyBorder="1" applyAlignment="1" applyProtection="1">
      <alignment horizontal="left" vertical="center"/>
      <protection/>
    </xf>
    <xf numFmtId="0" fontId="0" fillId="43" borderId="16" xfId="0" applyFill="1" applyBorder="1" applyAlignment="1">
      <alignment/>
    </xf>
    <xf numFmtId="49" fontId="25" fillId="18" borderId="12" xfId="0" applyNumberFormat="1" applyFont="1" applyFill="1" applyBorder="1" applyAlignment="1" applyProtection="1">
      <alignment horizontal="left" vertical="center" wrapText="1"/>
      <protection/>
    </xf>
    <xf numFmtId="0" fontId="26" fillId="77" borderId="16" xfId="0" applyFont="1" applyFill="1" applyBorder="1" applyAlignment="1">
      <alignment horizontal="left" vertical="center" wrapText="1"/>
    </xf>
    <xf numFmtId="49" fontId="23" fillId="78" borderId="0" xfId="0" applyNumberFormat="1" applyFont="1" applyFill="1" applyBorder="1" applyAlignment="1" applyProtection="1">
      <alignment horizontal="center" vertical="center"/>
      <protection/>
    </xf>
    <xf numFmtId="49" fontId="25" fillId="79" borderId="0" xfId="0" applyNumberFormat="1" applyFont="1" applyFill="1" applyBorder="1" applyAlignment="1" applyProtection="1">
      <alignment horizontal="center" vertical="center"/>
      <protection/>
    </xf>
    <xf numFmtId="49" fontId="26" fillId="79" borderId="0" xfId="0" applyNumberFormat="1" applyFont="1" applyFill="1" applyBorder="1" applyAlignment="1" applyProtection="1">
      <alignment/>
      <protection/>
    </xf>
    <xf numFmtId="4" fontId="26" fillId="79" borderId="0" xfId="59" applyNumberFormat="1" applyFont="1" applyFill="1" applyBorder="1" applyAlignment="1" applyProtection="1">
      <alignment horizontal="center" vertical="center"/>
      <protection/>
    </xf>
    <xf numFmtId="49" fontId="26" fillId="79" borderId="0" xfId="0" applyNumberFormat="1" applyFont="1" applyFill="1" applyBorder="1" applyAlignment="1" applyProtection="1">
      <alignment horizontal="left" vertical="top"/>
      <protection/>
    </xf>
    <xf numFmtId="49" fontId="29" fillId="79" borderId="0" xfId="56" applyNumberFormat="1" applyFont="1" applyFill="1" applyAlignment="1">
      <alignment horizontal="center" vertical="center"/>
      <protection/>
    </xf>
    <xf numFmtId="0" fontId="15" fillId="79" borderId="0" xfId="56" applyFont="1" applyFill="1">
      <alignment/>
      <protection/>
    </xf>
    <xf numFmtId="0" fontId="26" fillId="80" borderId="16" xfId="0" applyFont="1" applyFill="1" applyBorder="1" applyAlignment="1">
      <alignment horizontal="left" vertical="center" wrapText="1"/>
    </xf>
    <xf numFmtId="49" fontId="25" fillId="81" borderId="0" xfId="0" applyNumberFormat="1" applyFont="1" applyFill="1" applyBorder="1" applyAlignment="1" applyProtection="1">
      <alignment horizontal="center" vertical="center"/>
      <protection/>
    </xf>
    <xf numFmtId="49" fontId="26" fillId="81" borderId="0" xfId="0" applyNumberFormat="1" applyFont="1" applyFill="1" applyBorder="1" applyAlignment="1" applyProtection="1">
      <alignment/>
      <protection/>
    </xf>
    <xf numFmtId="4" fontId="26" fillId="82" borderId="0" xfId="59" applyNumberFormat="1" applyFont="1" applyFill="1" applyBorder="1" applyAlignment="1" applyProtection="1">
      <alignment horizontal="center" vertical="center"/>
      <protection/>
    </xf>
    <xf numFmtId="49" fontId="23" fillId="83" borderId="0" xfId="0" applyNumberFormat="1" applyFont="1" applyFill="1" applyBorder="1" applyAlignment="1" applyProtection="1">
      <alignment horizontal="center" vertical="center"/>
      <protection/>
    </xf>
    <xf numFmtId="49" fontId="0" fillId="83" borderId="0" xfId="0" applyNumberFormat="1" applyFill="1" applyBorder="1" applyAlignment="1" applyProtection="1">
      <alignment vertical="center" wrapText="1"/>
      <protection/>
    </xf>
    <xf numFmtId="3" fontId="0" fillId="83" borderId="0" xfId="0" applyNumberFormat="1" applyFill="1" applyBorder="1" applyAlignment="1" applyProtection="1">
      <alignment horizontal="center" vertical="center"/>
      <protection/>
    </xf>
    <xf numFmtId="49" fontId="29" fillId="72" borderId="0" xfId="56" applyNumberFormat="1" applyFont="1" applyFill="1" applyAlignment="1">
      <alignment horizontal="center" vertical="center"/>
      <protection/>
    </xf>
    <xf numFmtId="0" fontId="15" fillId="72" borderId="0" xfId="56" applyFont="1" applyFill="1">
      <alignment/>
      <protection/>
    </xf>
    <xf numFmtId="49" fontId="25" fillId="72" borderId="0" xfId="0" applyNumberFormat="1" applyFont="1" applyFill="1" applyBorder="1" applyAlignment="1" applyProtection="1">
      <alignment horizontal="center" vertical="center"/>
      <protection/>
    </xf>
    <xf numFmtId="49" fontId="26" fillId="72" borderId="0" xfId="0" applyNumberFormat="1" applyFont="1" applyFill="1" applyBorder="1" applyAlignment="1" applyProtection="1">
      <alignment vertical="center" wrapText="1"/>
      <protection/>
    </xf>
    <xf numFmtId="0" fontId="26" fillId="84" borderId="16" xfId="0" applyFont="1" applyFill="1" applyBorder="1" applyAlignment="1">
      <alignment horizontal="left" vertical="center" wrapText="1"/>
    </xf>
    <xf numFmtId="49" fontId="29" fillId="85" borderId="0" xfId="56" applyNumberFormat="1" applyFont="1" applyFill="1" applyAlignment="1">
      <alignment horizontal="center" vertical="center"/>
      <protection/>
    </xf>
    <xf numFmtId="0" fontId="15" fillId="85" borderId="0" xfId="56" applyFont="1" applyFill="1">
      <alignment/>
      <protection/>
    </xf>
    <xf numFmtId="3" fontId="26" fillId="86" borderId="0" xfId="0" applyNumberFormat="1" applyFont="1" applyFill="1" applyBorder="1" applyAlignment="1" applyProtection="1">
      <alignment horizontal="center" vertical="center"/>
      <protection locked="0"/>
    </xf>
    <xf numFmtId="4" fontId="26" fillId="85" borderId="0" xfId="59" applyNumberFormat="1" applyFont="1" applyFill="1" applyBorder="1" applyAlignment="1" applyProtection="1">
      <alignment horizontal="center" vertical="center"/>
      <protection/>
    </xf>
    <xf numFmtId="49" fontId="29" fillId="69" borderId="0" xfId="56" applyNumberFormat="1" applyFont="1" applyFill="1" applyAlignment="1">
      <alignment horizontal="center" vertical="center"/>
      <protection/>
    </xf>
    <xf numFmtId="0" fontId="15" fillId="69" borderId="0" xfId="56" applyFont="1" applyFill="1">
      <alignment/>
      <protection/>
    </xf>
    <xf numFmtId="49" fontId="25" fillId="69" borderId="0" xfId="0" applyNumberFormat="1" applyFont="1" applyFill="1" applyBorder="1" applyAlignment="1" applyProtection="1">
      <alignment horizontal="center" vertical="center"/>
      <protection/>
    </xf>
    <xf numFmtId="49" fontId="26" fillId="69" borderId="0" xfId="0" applyNumberFormat="1" applyFont="1" applyFill="1" applyBorder="1" applyAlignment="1" applyProtection="1">
      <alignment vertical="center" wrapText="1"/>
      <protection/>
    </xf>
    <xf numFmtId="49" fontId="25" fillId="28" borderId="0" xfId="0" applyNumberFormat="1" applyFont="1" applyFill="1" applyBorder="1" applyAlignment="1" applyProtection="1">
      <alignment horizontal="center" vertical="center"/>
      <protection/>
    </xf>
    <xf numFmtId="49" fontId="26" fillId="28" borderId="0" xfId="0" applyNumberFormat="1" applyFont="1" applyFill="1" applyBorder="1" applyAlignment="1" applyProtection="1">
      <alignment/>
      <protection/>
    </xf>
    <xf numFmtId="49" fontId="25" fillId="87" borderId="0" xfId="0" applyNumberFormat="1" applyFont="1" applyFill="1" applyBorder="1" applyAlignment="1" applyProtection="1">
      <alignment horizontal="center" vertical="center"/>
      <protection/>
    </xf>
    <xf numFmtId="49" fontId="26" fillId="87" borderId="0" xfId="0" applyNumberFormat="1" applyFont="1" applyFill="1" applyBorder="1" applyAlignment="1" applyProtection="1">
      <alignment/>
      <protection/>
    </xf>
    <xf numFmtId="49" fontId="25" fillId="88" borderId="0" xfId="0" applyNumberFormat="1" applyFont="1" applyFill="1" applyBorder="1" applyAlignment="1" applyProtection="1">
      <alignment horizontal="center" vertical="center"/>
      <protection/>
    </xf>
    <xf numFmtId="49" fontId="26" fillId="88" borderId="0" xfId="0" applyNumberFormat="1" applyFont="1" applyFill="1" applyBorder="1" applyAlignment="1" applyProtection="1">
      <alignment/>
      <protection/>
    </xf>
    <xf numFmtId="0" fontId="0" fillId="43" borderId="16" xfId="0" applyFill="1" applyBorder="1" applyAlignment="1">
      <alignment horizontal="center" vertical="center"/>
    </xf>
    <xf numFmtId="0" fontId="26" fillId="30" borderId="16" xfId="0" applyFont="1" applyFill="1" applyBorder="1" applyAlignment="1" applyProtection="1">
      <alignment horizontal="center" vertical="center" wrapText="1"/>
      <protection/>
    </xf>
    <xf numFmtId="0" fontId="0" fillId="43" borderId="16" xfId="0" applyFill="1" applyBorder="1" applyAlignment="1">
      <alignment horizontal="center"/>
    </xf>
    <xf numFmtId="49" fontId="23" fillId="89" borderId="0" xfId="0" applyNumberFormat="1" applyFont="1" applyFill="1" applyBorder="1" applyAlignment="1" applyProtection="1">
      <alignment horizontal="center" vertical="center"/>
      <protection/>
    </xf>
    <xf numFmtId="49" fontId="0" fillId="89" borderId="0" xfId="0" applyNumberFormat="1" applyFill="1" applyBorder="1" applyAlignment="1" applyProtection="1">
      <alignment vertical="center" wrapText="1"/>
      <protection/>
    </xf>
    <xf numFmtId="3" fontId="0" fillId="89" borderId="0" xfId="0" applyNumberFormat="1" applyFill="1" applyBorder="1" applyAlignment="1" applyProtection="1">
      <alignment horizontal="center" vertical="center"/>
      <protection/>
    </xf>
    <xf numFmtId="49" fontId="29" fillId="37" borderId="0" xfId="56" applyNumberFormat="1" applyFont="1" applyFill="1" applyAlignment="1">
      <alignment horizontal="center" vertical="center"/>
      <protection/>
    </xf>
    <xf numFmtId="0" fontId="15" fillId="37" borderId="0" xfId="56" applyFont="1" applyFill="1">
      <alignment/>
      <protection/>
    </xf>
    <xf numFmtId="4" fontId="26" fillId="90" borderId="0" xfId="59" applyNumberFormat="1" applyFont="1" applyFill="1" applyBorder="1" applyAlignment="1" applyProtection="1">
      <alignment horizontal="center" vertical="center"/>
      <protection/>
    </xf>
    <xf numFmtId="0" fontId="26" fillId="91" borderId="16" xfId="0" applyFont="1" applyFill="1" applyBorder="1" applyAlignment="1">
      <alignment horizontal="left" vertical="center" wrapText="1"/>
    </xf>
    <xf numFmtId="49" fontId="23" fillId="92" borderId="0" xfId="0" applyNumberFormat="1" applyFont="1" applyFill="1" applyBorder="1" applyAlignment="1" applyProtection="1">
      <alignment horizontal="center" vertical="center"/>
      <protection/>
    </xf>
    <xf numFmtId="49" fontId="0" fillId="92" borderId="0" xfId="0" applyNumberFormat="1" applyFill="1" applyBorder="1" applyAlignment="1" applyProtection="1">
      <alignment vertical="center" wrapText="1"/>
      <protection/>
    </xf>
    <xf numFmtId="3" fontId="0" fillId="92" borderId="0" xfId="0" applyNumberFormat="1" applyFill="1" applyBorder="1" applyAlignment="1" applyProtection="1">
      <alignment horizontal="center" vertical="center"/>
      <protection/>
    </xf>
    <xf numFmtId="0" fontId="26" fillId="78" borderId="16" xfId="0" applyFont="1" applyFill="1" applyBorder="1" applyAlignment="1">
      <alignment horizontal="left" vertical="center" wrapText="1"/>
    </xf>
    <xf numFmtId="49" fontId="0" fillId="78" borderId="0" xfId="0" applyNumberFormat="1" applyFill="1" applyBorder="1" applyAlignment="1" applyProtection="1">
      <alignment vertical="center" wrapText="1"/>
      <protection/>
    </xf>
    <xf numFmtId="3" fontId="0" fillId="78" borderId="0" xfId="0" applyNumberFormat="1" applyFill="1" applyBorder="1" applyAlignment="1" applyProtection="1">
      <alignment horizontal="center" vertical="center"/>
      <protection/>
    </xf>
    <xf numFmtId="0" fontId="26" fillId="93" borderId="16" xfId="0" applyFont="1" applyFill="1" applyBorder="1" applyAlignment="1">
      <alignment horizontal="left" vertical="center" wrapText="1"/>
    </xf>
    <xf numFmtId="49" fontId="23" fillId="93" borderId="0" xfId="0" applyNumberFormat="1" applyFont="1" applyFill="1" applyBorder="1" applyAlignment="1" applyProtection="1">
      <alignment horizontal="center" vertical="center"/>
      <protection/>
    </xf>
    <xf numFmtId="49" fontId="0" fillId="93" borderId="0" xfId="0" applyNumberFormat="1" applyFill="1" applyBorder="1" applyAlignment="1" applyProtection="1">
      <alignment vertical="center" wrapText="1"/>
      <protection/>
    </xf>
    <xf numFmtId="3" fontId="0" fillId="93" borderId="0" xfId="0" applyNumberFormat="1" applyFill="1" applyBorder="1" applyAlignment="1" applyProtection="1">
      <alignment horizontal="center" vertical="center"/>
      <protection/>
    </xf>
    <xf numFmtId="0" fontId="26" fillId="94" borderId="16" xfId="0" applyFont="1" applyFill="1" applyBorder="1" applyAlignment="1">
      <alignment horizontal="left" vertical="center" wrapText="1"/>
    </xf>
    <xf numFmtId="49" fontId="23" fillId="94" borderId="0" xfId="0" applyNumberFormat="1" applyFont="1" applyFill="1" applyBorder="1" applyAlignment="1" applyProtection="1">
      <alignment horizontal="center" vertical="center"/>
      <protection/>
    </xf>
    <xf numFmtId="49" fontId="0" fillId="94" borderId="0" xfId="0" applyNumberFormat="1" applyFill="1" applyBorder="1" applyAlignment="1" applyProtection="1">
      <alignment vertical="center" wrapText="1"/>
      <protection/>
    </xf>
    <xf numFmtId="3" fontId="0" fillId="94" borderId="0" xfId="0" applyNumberFormat="1" applyFill="1" applyBorder="1" applyAlignment="1" applyProtection="1">
      <alignment horizontal="center" vertical="center"/>
      <protection/>
    </xf>
    <xf numFmtId="3" fontId="25" fillId="18" borderId="20" xfId="0" applyNumberFormat="1" applyFont="1" applyFill="1" applyBorder="1" applyAlignment="1" applyProtection="1">
      <alignment horizontal="center" vertical="center" wrapText="1"/>
      <protection/>
    </xf>
    <xf numFmtId="3" fontId="26" fillId="0" borderId="20" xfId="0" applyNumberFormat="1" applyFont="1" applyFill="1" applyBorder="1" applyAlignment="1" applyProtection="1">
      <alignment horizontal="center" vertical="center"/>
      <protection/>
    </xf>
    <xf numFmtId="3" fontId="26" fillId="0" borderId="21" xfId="0" applyNumberFormat="1" applyFont="1" applyFill="1" applyBorder="1" applyAlignment="1" applyProtection="1">
      <alignment horizontal="center" vertical="center"/>
      <protection/>
    </xf>
    <xf numFmtId="4" fontId="25" fillId="18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0" fontId="26" fillId="95" borderId="16" xfId="0" applyFont="1" applyFill="1" applyBorder="1" applyAlignment="1">
      <alignment horizontal="left" vertical="center" wrapText="1"/>
    </xf>
    <xf numFmtId="49" fontId="29" fillId="96" borderId="0" xfId="56" applyNumberFormat="1" applyFont="1" applyFill="1" applyAlignment="1">
      <alignment horizontal="center" vertical="center"/>
      <protection/>
    </xf>
    <xf numFmtId="0" fontId="15" fillId="96" borderId="0" xfId="56" applyFont="1" applyFill="1">
      <alignment/>
      <protection/>
    </xf>
    <xf numFmtId="4" fontId="26" fillId="97" borderId="0" xfId="59" applyNumberFormat="1" applyFont="1" applyFill="1" applyBorder="1" applyAlignment="1" applyProtection="1">
      <alignment horizontal="center" vertical="center"/>
      <protection/>
    </xf>
    <xf numFmtId="49" fontId="23" fillId="98" borderId="0" xfId="0" applyNumberFormat="1" applyFont="1" applyFill="1" applyBorder="1" applyAlignment="1" applyProtection="1">
      <alignment horizontal="center" vertical="center"/>
      <protection/>
    </xf>
    <xf numFmtId="49" fontId="0" fillId="98" borderId="0" xfId="0" applyNumberFormat="1" applyFill="1" applyBorder="1" applyAlignment="1" applyProtection="1">
      <alignment vertical="center" wrapText="1"/>
      <protection/>
    </xf>
    <xf numFmtId="3" fontId="0" fillId="98" borderId="0" xfId="0" applyNumberFormat="1" applyFill="1" applyBorder="1" applyAlignment="1" applyProtection="1">
      <alignment horizontal="center" vertical="center"/>
      <protection/>
    </xf>
    <xf numFmtId="0" fontId="26" fillId="99" borderId="16" xfId="0" applyFont="1" applyFill="1" applyBorder="1" applyAlignment="1">
      <alignment horizontal="left" vertical="center" wrapText="1"/>
    </xf>
    <xf numFmtId="49" fontId="29" fillId="99" borderId="0" xfId="56" applyNumberFormat="1" applyFont="1" applyFill="1" applyAlignment="1">
      <alignment horizontal="center" vertical="center"/>
      <protection/>
    </xf>
    <xf numFmtId="0" fontId="15" fillId="99" borderId="0" xfId="56" applyFont="1" applyFill="1">
      <alignment/>
      <protection/>
    </xf>
    <xf numFmtId="4" fontId="26" fillId="100" borderId="0" xfId="59" applyNumberFormat="1" applyFont="1" applyFill="1" applyBorder="1" applyAlignment="1" applyProtection="1">
      <alignment horizontal="center" vertical="center"/>
      <protection/>
    </xf>
    <xf numFmtId="49" fontId="25" fillId="99" borderId="0" xfId="0" applyNumberFormat="1" applyFont="1" applyFill="1" applyBorder="1" applyAlignment="1" applyProtection="1">
      <alignment horizontal="center" vertical="center"/>
      <protection/>
    </xf>
    <xf numFmtId="49" fontId="26" fillId="99" borderId="0" xfId="0" applyNumberFormat="1" applyFont="1" applyFill="1" applyBorder="1" applyAlignment="1" applyProtection="1">
      <alignment vertical="center" wrapText="1"/>
      <protection/>
    </xf>
    <xf numFmtId="49" fontId="25" fillId="101" borderId="0" xfId="0" applyNumberFormat="1" applyFont="1" applyFill="1" applyBorder="1" applyAlignment="1" applyProtection="1">
      <alignment horizontal="center" vertical="center"/>
      <protection/>
    </xf>
    <xf numFmtId="49" fontId="26" fillId="101" borderId="0" xfId="0" applyNumberFormat="1" applyFont="1" applyFill="1" applyBorder="1" applyAlignment="1" applyProtection="1">
      <alignment/>
      <protection/>
    </xf>
    <xf numFmtId="49" fontId="23" fillId="102" borderId="0" xfId="0" applyNumberFormat="1" applyFont="1" applyFill="1" applyBorder="1" applyAlignment="1" applyProtection="1">
      <alignment horizontal="center" vertical="center"/>
      <protection/>
    </xf>
    <xf numFmtId="49" fontId="0" fillId="102" borderId="0" xfId="0" applyNumberFormat="1" applyFill="1" applyBorder="1" applyAlignment="1" applyProtection="1">
      <alignment vertical="center" wrapText="1"/>
      <protection/>
    </xf>
    <xf numFmtId="3" fontId="0" fillId="102" borderId="0" xfId="0" applyNumberFormat="1" applyFill="1" applyBorder="1" applyAlignment="1" applyProtection="1">
      <alignment horizontal="center" vertical="center"/>
      <protection/>
    </xf>
    <xf numFmtId="0" fontId="26" fillId="103" borderId="16" xfId="0" applyFont="1" applyFill="1" applyBorder="1" applyAlignment="1">
      <alignment horizontal="left" vertical="center" wrapText="1"/>
    </xf>
    <xf numFmtId="49" fontId="29" fillId="104" borderId="0" xfId="56" applyNumberFormat="1" applyFont="1" applyFill="1" applyAlignment="1">
      <alignment horizontal="center" vertical="center"/>
      <protection/>
    </xf>
    <xf numFmtId="0" fontId="15" fillId="104" borderId="0" xfId="56" applyFont="1" applyFill="1">
      <alignment/>
      <protection/>
    </xf>
    <xf numFmtId="49" fontId="23" fillId="103" borderId="0" xfId="0" applyNumberFormat="1" applyFont="1" applyFill="1" applyBorder="1" applyAlignment="1" applyProtection="1">
      <alignment horizontal="center" vertical="center"/>
      <protection/>
    </xf>
    <xf numFmtId="49" fontId="0" fillId="103" borderId="0" xfId="0" applyNumberFormat="1" applyFill="1" applyBorder="1" applyAlignment="1" applyProtection="1">
      <alignment vertical="center" wrapText="1"/>
      <protection/>
    </xf>
    <xf numFmtId="3" fontId="0" fillId="103" borderId="0" xfId="0" applyNumberFormat="1" applyFill="1" applyBorder="1" applyAlignment="1" applyProtection="1">
      <alignment horizontal="center" vertical="center"/>
      <protection/>
    </xf>
    <xf numFmtId="0" fontId="26" fillId="105" borderId="0" xfId="0" applyFont="1" applyFill="1" applyBorder="1" applyAlignment="1">
      <alignment horizontal="left" vertical="center" wrapText="1"/>
    </xf>
    <xf numFmtId="49" fontId="23" fillId="105" borderId="0" xfId="0" applyNumberFormat="1" applyFont="1" applyFill="1" applyBorder="1" applyAlignment="1" applyProtection="1">
      <alignment horizontal="center" vertical="center"/>
      <protection/>
    </xf>
    <xf numFmtId="49" fontId="0" fillId="105" borderId="0" xfId="0" applyNumberFormat="1" applyFill="1" applyBorder="1" applyAlignment="1" applyProtection="1">
      <alignment vertical="center" wrapText="1"/>
      <protection/>
    </xf>
    <xf numFmtId="3" fontId="0" fillId="105" borderId="0" xfId="0" applyNumberFormat="1" applyFill="1" applyBorder="1" applyAlignment="1" applyProtection="1">
      <alignment horizontal="center" vertical="center"/>
      <protection/>
    </xf>
    <xf numFmtId="0" fontId="26" fillId="75" borderId="16" xfId="0" applyFont="1" applyFill="1" applyBorder="1" applyAlignment="1">
      <alignment horizontal="left" vertical="center" wrapText="1"/>
    </xf>
    <xf numFmtId="49" fontId="25" fillId="106" borderId="0" xfId="0" applyNumberFormat="1" applyFont="1" applyFill="1" applyBorder="1" applyAlignment="1" applyProtection="1">
      <alignment horizontal="center" vertical="center"/>
      <protection/>
    </xf>
    <xf numFmtId="49" fontId="26" fillId="106" borderId="0" xfId="0" applyNumberFormat="1" applyFont="1" applyFill="1" applyBorder="1" applyAlignment="1" applyProtection="1">
      <alignment/>
      <protection/>
    </xf>
    <xf numFmtId="4" fontId="26" fillId="107" borderId="0" xfId="59" applyNumberFormat="1" applyFont="1" applyFill="1" applyBorder="1" applyAlignment="1" applyProtection="1">
      <alignment horizontal="center" vertical="center"/>
      <protection/>
    </xf>
    <xf numFmtId="0" fontId="26" fillId="68" borderId="16" xfId="0" applyFont="1" applyFill="1" applyBorder="1" applyAlignment="1">
      <alignment horizontal="left" vertical="center" wrapText="1"/>
    </xf>
    <xf numFmtId="49" fontId="25" fillId="90" borderId="0" xfId="0" applyNumberFormat="1" applyFont="1" applyFill="1" applyBorder="1" applyAlignment="1" applyProtection="1">
      <alignment horizontal="center" vertical="center"/>
      <protection/>
    </xf>
    <xf numFmtId="49" fontId="26" fillId="90" borderId="0" xfId="0" applyNumberFormat="1" applyFont="1" applyFill="1" applyBorder="1" applyAlignment="1" applyProtection="1">
      <alignment/>
      <protection/>
    </xf>
    <xf numFmtId="49" fontId="25" fillId="108" borderId="0" xfId="0" applyNumberFormat="1" applyFont="1" applyFill="1" applyBorder="1" applyAlignment="1" applyProtection="1">
      <alignment horizontal="center" vertical="center"/>
      <protection/>
    </xf>
    <xf numFmtId="49" fontId="26" fillId="108" borderId="0" xfId="0" applyNumberFormat="1" applyFont="1" applyFill="1" applyBorder="1" applyAlignment="1" applyProtection="1">
      <alignment/>
      <protection/>
    </xf>
    <xf numFmtId="49" fontId="29" fillId="67" borderId="0" xfId="56" applyNumberFormat="1" applyFont="1" applyFill="1" applyAlignment="1">
      <alignment horizontal="center" vertical="center"/>
      <protection/>
    </xf>
    <xf numFmtId="0" fontId="15" fillId="67" borderId="0" xfId="56" applyFont="1" applyFill="1">
      <alignment/>
      <protection/>
    </xf>
    <xf numFmtId="0" fontId="26" fillId="109" borderId="16" xfId="0" applyFont="1" applyFill="1" applyBorder="1" applyAlignment="1">
      <alignment horizontal="left" vertical="center" wrapText="1"/>
    </xf>
    <xf numFmtId="49" fontId="29" fillId="110" borderId="0" xfId="56" applyNumberFormat="1" applyFont="1" applyFill="1" applyAlignment="1">
      <alignment horizontal="center" vertical="center"/>
      <protection/>
    </xf>
    <xf numFmtId="0" fontId="15" fillId="110" borderId="0" xfId="56" applyFont="1" applyFill="1">
      <alignment/>
      <protection/>
    </xf>
    <xf numFmtId="4" fontId="26" fillId="111" borderId="0" xfId="59" applyNumberFormat="1" applyFont="1" applyFill="1" applyBorder="1" applyAlignment="1" applyProtection="1">
      <alignment horizontal="center" vertical="center"/>
      <protection/>
    </xf>
    <xf numFmtId="49" fontId="25" fillId="110" borderId="0" xfId="0" applyNumberFormat="1" applyFont="1" applyFill="1" applyBorder="1" applyAlignment="1" applyProtection="1">
      <alignment horizontal="center" vertical="center"/>
      <protection/>
    </xf>
    <xf numFmtId="49" fontId="26" fillId="110" borderId="0" xfId="0" applyNumberFormat="1" applyFont="1" applyFill="1" applyBorder="1" applyAlignment="1" applyProtection="1">
      <alignment/>
      <protection/>
    </xf>
    <xf numFmtId="49" fontId="29" fillId="73" borderId="0" xfId="56" applyNumberFormat="1" applyFont="1" applyFill="1" applyAlignment="1">
      <alignment horizontal="center" vertical="center"/>
      <protection/>
    </xf>
    <xf numFmtId="0" fontId="15" fillId="73" borderId="0" xfId="56" applyFont="1" applyFill="1">
      <alignment/>
      <protection/>
    </xf>
    <xf numFmtId="4" fontId="26" fillId="112" borderId="0" xfId="59" applyNumberFormat="1" applyFont="1" applyFill="1" applyBorder="1" applyAlignment="1" applyProtection="1">
      <alignment horizontal="center" vertical="center"/>
      <protection/>
    </xf>
    <xf numFmtId="49" fontId="25" fillId="113" borderId="0" xfId="0" applyNumberFormat="1" applyFont="1" applyFill="1" applyBorder="1" applyAlignment="1" applyProtection="1">
      <alignment horizontal="center" vertical="center"/>
      <protection/>
    </xf>
    <xf numFmtId="49" fontId="26" fillId="113" borderId="0" xfId="0" applyNumberFormat="1" applyFont="1" applyFill="1" applyBorder="1" applyAlignment="1" applyProtection="1">
      <alignment/>
      <protection/>
    </xf>
    <xf numFmtId="0" fontId="0" fillId="43" borderId="16" xfId="0" applyFill="1" applyBorder="1" applyAlignment="1">
      <alignment horizontal="center" vertical="center" wrapText="1"/>
    </xf>
    <xf numFmtId="0" fontId="0" fillId="43" borderId="16" xfId="0" applyFill="1" applyBorder="1" applyAlignment="1">
      <alignment horizontal="center"/>
    </xf>
    <xf numFmtId="49" fontId="29" fillId="88" borderId="0" xfId="56" applyNumberFormat="1" applyFont="1" applyFill="1" applyAlignment="1">
      <alignment horizontal="center" vertical="center"/>
      <protection/>
    </xf>
    <xf numFmtId="0" fontId="15" fillId="88" borderId="0" xfId="56" applyFont="1" applyFill="1">
      <alignment/>
      <protection/>
    </xf>
    <xf numFmtId="49" fontId="23" fillId="114" borderId="0" xfId="0" applyNumberFormat="1" applyFont="1" applyFill="1" applyBorder="1" applyAlignment="1" applyProtection="1">
      <alignment horizontal="center" vertical="center"/>
      <protection/>
    </xf>
    <xf numFmtId="49" fontId="0" fillId="114" borderId="0" xfId="0" applyNumberFormat="1" applyFill="1" applyBorder="1" applyAlignment="1" applyProtection="1">
      <alignment vertical="center" wrapText="1"/>
      <protection/>
    </xf>
    <xf numFmtId="3" fontId="0" fillId="114" borderId="0" xfId="0" applyNumberFormat="1" applyFill="1" applyBorder="1" applyAlignment="1" applyProtection="1">
      <alignment horizontal="center" vertical="center"/>
      <protection/>
    </xf>
    <xf numFmtId="49" fontId="29" fillId="50" borderId="0" xfId="56" applyNumberFormat="1" applyFont="1" applyFill="1" applyAlignment="1">
      <alignment horizontal="center" vertical="center"/>
      <protection/>
    </xf>
    <xf numFmtId="0" fontId="15" fillId="50" borderId="0" xfId="56" applyFont="1" applyFill="1">
      <alignment/>
      <protection/>
    </xf>
    <xf numFmtId="0" fontId="26" fillId="115" borderId="16" xfId="0" applyFont="1" applyFill="1" applyBorder="1" applyAlignment="1">
      <alignment horizontal="left" vertical="center" wrapText="1"/>
    </xf>
    <xf numFmtId="49" fontId="23" fillId="116" borderId="0" xfId="0" applyNumberFormat="1" applyFont="1" applyFill="1" applyBorder="1" applyAlignment="1" applyProtection="1">
      <alignment horizontal="center" vertical="center"/>
      <protection/>
    </xf>
    <xf numFmtId="49" fontId="0" fillId="116" borderId="0" xfId="0" applyNumberFormat="1" applyFill="1" applyBorder="1" applyAlignment="1" applyProtection="1">
      <alignment vertical="center" wrapText="1"/>
      <protection/>
    </xf>
    <xf numFmtId="3" fontId="0" fillId="116" borderId="0" xfId="0" applyNumberFormat="1" applyFill="1" applyBorder="1" applyAlignment="1" applyProtection="1">
      <alignment horizontal="center" vertical="center"/>
      <protection/>
    </xf>
    <xf numFmtId="49" fontId="26" fillId="18" borderId="0" xfId="0" applyNumberFormat="1" applyFont="1" applyFill="1" applyBorder="1" applyAlignment="1" applyProtection="1">
      <alignment horizontal="center" vertical="top" wrapText="1"/>
      <protection/>
    </xf>
    <xf numFmtId="49" fontId="26" fillId="18" borderId="16" xfId="0" applyNumberFormat="1" applyFont="1" applyFill="1" applyBorder="1" applyAlignment="1" applyProtection="1">
      <alignment horizontal="center" vertical="top" wrapText="1"/>
      <protection/>
    </xf>
    <xf numFmtId="0" fontId="0" fillId="43" borderId="0" xfId="0" applyFill="1" applyBorder="1" applyAlignment="1">
      <alignment horizontal="center" vertical="center"/>
    </xf>
    <xf numFmtId="0" fontId="26" fillId="117" borderId="16" xfId="0" applyFont="1" applyFill="1" applyBorder="1" applyAlignment="1">
      <alignment horizontal="left" vertical="center" wrapText="1"/>
    </xf>
    <xf numFmtId="49" fontId="26" fillId="18" borderId="18" xfId="0" applyNumberFormat="1" applyFont="1" applyFill="1" applyBorder="1" applyAlignment="1" applyProtection="1">
      <alignment horizontal="center" vertical="top" wrapText="1"/>
      <protection/>
    </xf>
    <xf numFmtId="0" fontId="26" fillId="118" borderId="16" xfId="0" applyFont="1" applyFill="1" applyBorder="1" applyAlignment="1">
      <alignment horizontal="left" vertical="center" wrapText="1"/>
    </xf>
    <xf numFmtId="49" fontId="23" fillId="119" borderId="0" xfId="0" applyNumberFormat="1" applyFont="1" applyFill="1" applyBorder="1" applyAlignment="1" applyProtection="1">
      <alignment horizontal="center" vertical="center"/>
      <protection/>
    </xf>
    <xf numFmtId="49" fontId="0" fillId="119" borderId="0" xfId="0" applyNumberFormat="1" applyFill="1" applyBorder="1" applyAlignment="1" applyProtection="1">
      <alignment vertical="center" wrapText="1"/>
      <protection/>
    </xf>
    <xf numFmtId="3" fontId="0" fillId="119" borderId="0" xfId="0" applyNumberFormat="1" applyFill="1" applyBorder="1" applyAlignment="1" applyProtection="1">
      <alignment horizontal="center" vertical="center"/>
      <protection/>
    </xf>
    <xf numFmtId="0" fontId="26" fillId="120" borderId="16" xfId="0" applyFont="1" applyFill="1" applyBorder="1" applyAlignment="1">
      <alignment horizontal="left" vertical="center" wrapText="1"/>
    </xf>
    <xf numFmtId="0" fontId="23" fillId="98" borderId="0" xfId="0" applyFont="1" applyFill="1" applyAlignment="1">
      <alignment horizontal="center"/>
    </xf>
    <xf numFmtId="0" fontId="0" fillId="98" borderId="0" xfId="0" applyFill="1" applyAlignment="1">
      <alignment/>
    </xf>
    <xf numFmtId="1" fontId="0" fillId="98" borderId="0" xfId="0" applyNumberFormat="1" applyFill="1" applyAlignment="1">
      <alignment horizontal="center" vertical="center"/>
    </xf>
    <xf numFmtId="0" fontId="23" fillId="103" borderId="0" xfId="0" applyFont="1" applyFill="1" applyAlignment="1">
      <alignment horizontal="center"/>
    </xf>
    <xf numFmtId="0" fontId="0" fillId="103" borderId="0" xfId="0" applyFill="1" applyAlignment="1">
      <alignment/>
    </xf>
    <xf numFmtId="1" fontId="0" fillId="103" borderId="0" xfId="0" applyNumberFormat="1" applyFill="1" applyAlignment="1">
      <alignment horizontal="center"/>
    </xf>
    <xf numFmtId="0" fontId="23" fillId="66" borderId="0" xfId="0" applyFont="1" applyFill="1" applyAlignment="1">
      <alignment horizontal="center"/>
    </xf>
    <xf numFmtId="0" fontId="0" fillId="66" borderId="0" xfId="0" applyFill="1" applyAlignment="1">
      <alignment/>
    </xf>
    <xf numFmtId="0" fontId="26" fillId="121" borderId="0" xfId="0" applyFont="1" applyFill="1" applyBorder="1" applyAlignment="1">
      <alignment horizontal="left" vertical="center" wrapText="1"/>
    </xf>
    <xf numFmtId="0" fontId="23" fillId="121" borderId="0" xfId="0" applyFont="1" applyFill="1" applyAlignment="1">
      <alignment horizontal="center"/>
    </xf>
    <xf numFmtId="0" fontId="0" fillId="121" borderId="0" xfId="0" applyFill="1" applyAlignment="1">
      <alignment/>
    </xf>
    <xf numFmtId="1" fontId="0" fillId="121" borderId="0" xfId="0" applyNumberFormat="1" applyFill="1" applyAlignment="1">
      <alignment horizontal="center"/>
    </xf>
    <xf numFmtId="49" fontId="26" fillId="47" borderId="12" xfId="0" applyNumberFormat="1" applyFont="1" applyFill="1" applyBorder="1" applyAlignment="1" applyProtection="1">
      <alignment horizontal="left" vertical="center" wrapText="1"/>
      <protection/>
    </xf>
    <xf numFmtId="0" fontId="0" fillId="98" borderId="0" xfId="0" applyFill="1" applyBorder="1" applyAlignment="1">
      <alignment/>
    </xf>
    <xf numFmtId="49" fontId="26" fillId="36" borderId="0" xfId="0" applyNumberFormat="1" applyFont="1" applyFill="1" applyBorder="1" applyAlignment="1" applyProtection="1">
      <alignment/>
      <protection/>
    </xf>
    <xf numFmtId="0" fontId="26" fillId="120" borderId="19" xfId="0" applyFont="1" applyFill="1" applyBorder="1" applyAlignment="1" applyProtection="1">
      <alignment horizontal="center" vertical="center"/>
      <protection/>
    </xf>
    <xf numFmtId="49" fontId="29" fillId="44" borderId="0" xfId="56" applyNumberFormat="1" applyFont="1" applyFill="1" applyAlignment="1">
      <alignment horizontal="center" vertical="center"/>
      <protection/>
    </xf>
    <xf numFmtId="0" fontId="15" fillId="44" borderId="0" xfId="56" applyFont="1" applyFill="1">
      <alignment/>
      <protection/>
    </xf>
    <xf numFmtId="0" fontId="26" fillId="122" borderId="19" xfId="0" applyFont="1" applyFill="1" applyBorder="1" applyAlignment="1" applyProtection="1">
      <alignment horizontal="center" vertical="center"/>
      <protection/>
    </xf>
    <xf numFmtId="0" fontId="26" fillId="77" borderId="19" xfId="0" applyFont="1" applyFill="1" applyBorder="1" applyAlignment="1" applyProtection="1">
      <alignment horizontal="center" vertical="center"/>
      <protection/>
    </xf>
    <xf numFmtId="0" fontId="26" fillId="123" borderId="19" xfId="0" applyFont="1" applyFill="1" applyBorder="1" applyAlignment="1" applyProtection="1">
      <alignment horizontal="center" vertical="center"/>
      <protection/>
    </xf>
    <xf numFmtId="0" fontId="26" fillId="91" borderId="19" xfId="0" applyFont="1" applyFill="1" applyBorder="1" applyAlignment="1" applyProtection="1">
      <alignment horizontal="center" vertical="center"/>
      <protection/>
    </xf>
    <xf numFmtId="49" fontId="25" fillId="124" borderId="0" xfId="0" applyNumberFormat="1" applyFont="1" applyFill="1" applyBorder="1" applyAlignment="1" applyProtection="1">
      <alignment horizontal="center" vertical="center"/>
      <protection/>
    </xf>
    <xf numFmtId="49" fontId="26" fillId="124" borderId="0" xfId="0" applyNumberFormat="1" applyFont="1" applyFill="1" applyBorder="1" applyAlignment="1" applyProtection="1">
      <alignment vertical="center" wrapText="1"/>
      <protection/>
    </xf>
    <xf numFmtId="4" fontId="26" fillId="125" borderId="0" xfId="59" applyNumberFormat="1" applyFont="1" applyFill="1" applyBorder="1" applyAlignment="1" applyProtection="1">
      <alignment horizontal="center" vertical="center"/>
      <protection/>
    </xf>
    <xf numFmtId="0" fontId="26" fillId="56" borderId="19" xfId="0" applyFont="1" applyFill="1" applyBorder="1" applyAlignment="1" applyProtection="1">
      <alignment horizontal="center" vertical="center"/>
      <protection/>
    </xf>
    <xf numFmtId="0" fontId="26" fillId="72" borderId="19" xfId="0" applyFont="1" applyFill="1" applyBorder="1" applyAlignment="1" applyProtection="1">
      <alignment horizontal="center" vertical="center"/>
      <protection/>
    </xf>
    <xf numFmtId="0" fontId="26" fillId="67" borderId="19" xfId="0" applyFont="1" applyFill="1" applyBorder="1" applyAlignment="1" applyProtection="1">
      <alignment horizontal="center" vertical="center"/>
      <protection/>
    </xf>
    <xf numFmtId="0" fontId="26" fillId="63" borderId="19" xfId="0" applyFont="1" applyFill="1" applyBorder="1" applyAlignment="1" applyProtection="1">
      <alignment horizontal="center" vertical="center"/>
      <protection/>
    </xf>
    <xf numFmtId="49" fontId="26" fillId="126" borderId="0" xfId="0" applyNumberFormat="1" applyFont="1" applyFill="1" applyBorder="1" applyAlignment="1" applyProtection="1">
      <alignment/>
      <protection/>
    </xf>
    <xf numFmtId="0" fontId="26" fillId="127" borderId="17" xfId="0" applyFont="1" applyFill="1" applyBorder="1" applyAlignment="1" applyProtection="1">
      <alignment horizontal="center" vertical="center"/>
      <protection/>
    </xf>
    <xf numFmtId="0" fontId="26" fillId="127" borderId="13" xfId="0" applyFont="1" applyFill="1" applyBorder="1" applyAlignment="1">
      <alignment horizontal="left" vertical="center" wrapText="1"/>
    </xf>
    <xf numFmtId="0" fontId="26" fillId="50" borderId="18" xfId="0" applyFont="1" applyFill="1" applyBorder="1" applyAlignment="1" applyProtection="1">
      <alignment horizontal="center" vertical="center"/>
      <protection/>
    </xf>
    <xf numFmtId="0" fontId="26" fillId="53" borderId="18" xfId="0" applyFont="1" applyFill="1" applyBorder="1" applyAlignment="1" applyProtection="1">
      <alignment horizontal="center" vertical="center"/>
      <protection/>
    </xf>
    <xf numFmtId="0" fontId="26" fillId="56" borderId="18" xfId="0" applyFont="1" applyFill="1" applyBorder="1" applyAlignment="1" applyProtection="1">
      <alignment horizontal="center" vertical="center"/>
      <protection/>
    </xf>
    <xf numFmtId="0" fontId="26" fillId="57" borderId="16" xfId="0" applyFont="1" applyFill="1" applyBorder="1" applyAlignment="1" applyProtection="1">
      <alignment horizontal="center" vertical="center"/>
      <protection/>
    </xf>
    <xf numFmtId="0" fontId="26" fillId="59" borderId="18" xfId="0" applyFont="1" applyFill="1" applyBorder="1" applyAlignment="1" applyProtection="1">
      <alignment horizontal="center" vertical="center"/>
      <protection/>
    </xf>
    <xf numFmtId="0" fontId="26" fillId="63" borderId="16" xfId="0" applyFont="1" applyFill="1" applyBorder="1" applyAlignment="1" applyProtection="1">
      <alignment horizontal="center" vertical="center"/>
      <protection/>
    </xf>
    <xf numFmtId="0" fontId="26" fillId="65" borderId="16" xfId="0" applyFont="1" applyFill="1" applyBorder="1" applyAlignment="1" applyProtection="1">
      <alignment horizontal="center" vertical="center"/>
      <protection/>
    </xf>
    <xf numFmtId="0" fontId="26" fillId="70" borderId="16" xfId="0" applyFont="1" applyFill="1" applyBorder="1" applyAlignment="1" applyProtection="1">
      <alignment horizontal="center" vertical="center"/>
      <protection/>
    </xf>
    <xf numFmtId="0" fontId="26" fillId="74" borderId="16" xfId="0" applyFont="1" applyFill="1" applyBorder="1" applyAlignment="1" applyProtection="1">
      <alignment horizontal="center" vertical="center"/>
      <protection/>
    </xf>
    <xf numFmtId="0" fontId="26" fillId="72" borderId="16" xfId="0" applyFont="1" applyFill="1" applyBorder="1" applyAlignment="1" applyProtection="1">
      <alignment horizontal="center" vertical="center"/>
      <protection/>
    </xf>
    <xf numFmtId="0" fontId="26" fillId="67" borderId="16" xfId="0" applyFont="1" applyFill="1" applyBorder="1" applyAlignment="1" applyProtection="1">
      <alignment horizontal="center" vertical="center"/>
      <protection/>
    </xf>
    <xf numFmtId="49" fontId="26" fillId="128" borderId="0" xfId="0" applyNumberFormat="1" applyFont="1" applyFill="1" applyBorder="1" applyAlignment="1" applyProtection="1">
      <alignment/>
      <protection/>
    </xf>
    <xf numFmtId="0" fontId="26" fillId="129" borderId="16" xfId="0" applyFont="1" applyFill="1" applyBorder="1" applyAlignment="1" applyProtection="1">
      <alignment horizontal="center" vertical="center"/>
      <protection/>
    </xf>
    <xf numFmtId="0" fontId="26" fillId="59" borderId="16" xfId="0" applyFont="1" applyFill="1" applyBorder="1" applyAlignment="1" applyProtection="1">
      <alignment horizontal="center" vertical="center"/>
      <protection/>
    </xf>
    <xf numFmtId="0" fontId="26" fillId="80" borderId="16" xfId="0" applyFont="1" applyFill="1" applyBorder="1" applyAlignment="1" applyProtection="1">
      <alignment horizontal="center" vertical="center"/>
      <protection/>
    </xf>
    <xf numFmtId="0" fontId="0" fillId="130" borderId="0" xfId="0" applyFill="1" applyBorder="1" applyAlignment="1">
      <alignment horizontal="center"/>
    </xf>
    <xf numFmtId="0" fontId="23" fillId="130" borderId="0" xfId="0" applyFont="1" applyFill="1" applyAlignment="1">
      <alignment horizontal="center"/>
    </xf>
    <xf numFmtId="0" fontId="0" fillId="130" borderId="0" xfId="0" applyFill="1" applyAlignment="1">
      <alignment/>
    </xf>
    <xf numFmtId="0" fontId="26" fillId="69" borderId="16" xfId="0" applyFont="1" applyFill="1" applyBorder="1" applyAlignment="1" applyProtection="1">
      <alignment horizontal="center" vertical="center"/>
      <protection/>
    </xf>
    <xf numFmtId="0" fontId="26" fillId="73" borderId="16" xfId="0" applyFont="1" applyFill="1" applyBorder="1" applyAlignment="1" applyProtection="1">
      <alignment horizontal="center" vertical="center"/>
      <protection/>
    </xf>
    <xf numFmtId="0" fontId="26" fillId="91" borderId="16" xfId="0" applyFont="1" applyFill="1" applyBorder="1" applyAlignment="1" applyProtection="1">
      <alignment horizontal="center" vertical="center"/>
      <protection/>
    </xf>
    <xf numFmtId="0" fontId="26" fillId="77" borderId="16" xfId="0" applyFont="1" applyFill="1" applyBorder="1" applyAlignment="1" applyProtection="1">
      <alignment horizontal="center" vertical="center"/>
      <protection/>
    </xf>
    <xf numFmtId="0" fontId="26" fillId="131" borderId="16" xfId="0" applyFont="1" applyFill="1" applyBorder="1" applyAlignment="1" applyProtection="1">
      <alignment horizontal="center" vertical="center"/>
      <protection/>
    </xf>
    <xf numFmtId="0" fontId="26" fillId="117" borderId="16" xfId="0" applyFont="1" applyFill="1" applyBorder="1" applyAlignment="1" applyProtection="1">
      <alignment horizontal="center" vertical="center"/>
      <protection/>
    </xf>
    <xf numFmtId="0" fontId="26" fillId="95" borderId="16" xfId="0" applyFont="1" applyFill="1" applyBorder="1" applyAlignment="1" applyProtection="1">
      <alignment horizontal="center" vertical="center"/>
      <protection/>
    </xf>
    <xf numFmtId="0" fontId="26" fillId="99" borderId="16" xfId="0" applyFont="1" applyFill="1" applyBorder="1" applyAlignment="1" applyProtection="1">
      <alignment horizontal="center" vertical="center"/>
      <protection/>
    </xf>
    <xf numFmtId="0" fontId="26" fillId="120" borderId="16" xfId="0" applyFont="1" applyFill="1" applyBorder="1" applyAlignment="1" applyProtection="1">
      <alignment horizontal="center" vertical="center"/>
      <protection/>
    </xf>
    <xf numFmtId="0" fontId="0" fillId="121" borderId="0" xfId="0" applyFill="1" applyBorder="1" applyAlignment="1">
      <alignment horizontal="center"/>
    </xf>
    <xf numFmtId="0" fontId="26" fillId="122" borderId="18" xfId="0" applyFont="1" applyFill="1" applyBorder="1" applyAlignment="1" applyProtection="1">
      <alignment horizontal="center" vertical="center"/>
      <protection/>
    </xf>
    <xf numFmtId="0" fontId="23" fillId="105" borderId="0" xfId="0" applyFont="1" applyFill="1" applyAlignment="1">
      <alignment horizontal="center"/>
    </xf>
    <xf numFmtId="0" fontId="0" fillId="105" borderId="0" xfId="0" applyFill="1" applyAlignment="1">
      <alignment/>
    </xf>
    <xf numFmtId="1" fontId="0" fillId="105" borderId="0" xfId="0" applyNumberFormat="1" applyFill="1" applyAlignment="1">
      <alignment horizontal="center"/>
    </xf>
    <xf numFmtId="0" fontId="26" fillId="74" borderId="18" xfId="0" applyFont="1" applyFill="1" applyBorder="1" applyAlignment="1" applyProtection="1">
      <alignment horizontal="center" vertical="center"/>
      <protection/>
    </xf>
    <xf numFmtId="0" fontId="26" fillId="109" borderId="16" xfId="0" applyFont="1" applyFill="1" applyBorder="1" applyAlignment="1" applyProtection="1">
      <alignment horizontal="center" vertical="center"/>
      <protection/>
    </xf>
    <xf numFmtId="0" fontId="0" fillId="89" borderId="0" xfId="0" applyFill="1" applyBorder="1" applyAlignment="1">
      <alignment horizontal="center"/>
    </xf>
    <xf numFmtId="0" fontId="23" fillId="98" borderId="0" xfId="0" applyFont="1" applyFill="1" applyBorder="1" applyAlignment="1">
      <alignment horizontal="center"/>
    </xf>
    <xf numFmtId="0" fontId="26" fillId="57" borderId="18" xfId="0" applyFont="1" applyFill="1" applyBorder="1" applyAlignment="1" applyProtection="1">
      <alignment horizontal="center" vertical="center"/>
      <protection/>
    </xf>
    <xf numFmtId="0" fontId="26" fillId="77" borderId="18" xfId="0" applyFont="1" applyFill="1" applyBorder="1" applyAlignment="1" applyProtection="1">
      <alignment horizontal="center" vertical="center"/>
      <protection/>
    </xf>
    <xf numFmtId="0" fontId="26" fillId="115" borderId="18" xfId="0" applyFont="1" applyFill="1" applyBorder="1" applyAlignment="1" applyProtection="1">
      <alignment horizontal="center" vertical="center"/>
      <protection/>
    </xf>
    <xf numFmtId="0" fontId="23" fillId="116" borderId="0" xfId="0" applyFont="1" applyFill="1" applyAlignment="1">
      <alignment horizontal="center"/>
    </xf>
    <xf numFmtId="0" fontId="0" fillId="116" borderId="0" xfId="0" applyFill="1" applyAlignment="1">
      <alignment/>
    </xf>
    <xf numFmtId="1" fontId="0" fillId="116" borderId="0" xfId="0" applyNumberFormat="1" applyFill="1" applyAlignment="1">
      <alignment horizontal="center"/>
    </xf>
    <xf numFmtId="49" fontId="26" fillId="117" borderId="18" xfId="0" applyNumberFormat="1" applyFont="1" applyFill="1" applyBorder="1" applyAlignment="1" applyProtection="1">
      <alignment horizontal="center" vertical="top" wrapText="1"/>
      <protection/>
    </xf>
    <xf numFmtId="49" fontId="26" fillId="56" borderId="16" xfId="0" applyNumberFormat="1" applyFont="1" applyFill="1" applyBorder="1" applyAlignment="1" applyProtection="1">
      <alignment horizontal="center" vertical="top" wrapText="1"/>
      <protection/>
    </xf>
    <xf numFmtId="49" fontId="26" fillId="120" borderId="16" xfId="0" applyNumberFormat="1" applyFont="1" applyFill="1" applyBorder="1" applyAlignment="1" applyProtection="1">
      <alignment horizontal="center" vertical="top" wrapText="1"/>
      <protection/>
    </xf>
    <xf numFmtId="4" fontId="26" fillId="132" borderId="16" xfId="0" applyNumberFormat="1" applyFont="1" applyFill="1" applyBorder="1" applyAlignment="1" applyProtection="1">
      <alignment horizontal="center" vertical="center"/>
      <protection/>
    </xf>
    <xf numFmtId="0" fontId="0" fillId="98" borderId="0" xfId="0" applyFill="1" applyBorder="1" applyAlignment="1">
      <alignment horizontal="center"/>
    </xf>
    <xf numFmtId="1" fontId="26" fillId="46" borderId="0" xfId="60" applyNumberFormat="1" applyFont="1" applyFill="1" applyBorder="1" applyAlignment="1" applyProtection="1">
      <alignment horizontal="center" vertical="center"/>
      <protection/>
    </xf>
    <xf numFmtId="0" fontId="26" fillId="46" borderId="0" xfId="60" applyFont="1" applyFill="1" applyBorder="1" applyAlignment="1" applyProtection="1">
      <alignment horizontal="center" vertical="center"/>
      <protection/>
    </xf>
    <xf numFmtId="49" fontId="26" fillId="133" borderId="0" xfId="0" applyNumberFormat="1" applyFont="1" applyFill="1" applyBorder="1" applyAlignment="1" applyProtection="1">
      <alignment/>
      <protection/>
    </xf>
    <xf numFmtId="4" fontId="26" fillId="86" borderId="0" xfId="0" applyNumberFormat="1" applyFont="1" applyFill="1" applyBorder="1" applyAlignment="1" applyProtection="1">
      <alignment horizontal="center" vertical="center"/>
      <protection/>
    </xf>
    <xf numFmtId="49" fontId="26" fillId="134" borderId="0" xfId="0" applyNumberFormat="1" applyFont="1" applyFill="1" applyBorder="1" applyAlignment="1" applyProtection="1">
      <alignment/>
      <protection/>
    </xf>
    <xf numFmtId="4" fontId="26" fillId="135" borderId="0" xfId="59" applyNumberFormat="1" applyFont="1" applyFill="1" applyBorder="1" applyAlignment="1" applyProtection="1">
      <alignment horizontal="center" vertical="center"/>
      <protection/>
    </xf>
    <xf numFmtId="1" fontId="26" fillId="135" borderId="0" xfId="60" applyNumberFormat="1" applyFont="1" applyFill="1" applyBorder="1" applyAlignment="1" applyProtection="1">
      <alignment horizontal="center" vertical="center"/>
      <protection/>
    </xf>
    <xf numFmtId="0" fontId="26" fillId="135" borderId="0" xfId="60" applyFont="1" applyFill="1" applyBorder="1" applyAlignment="1" applyProtection="1">
      <alignment horizontal="center" vertical="center"/>
      <protection/>
    </xf>
    <xf numFmtId="1" fontId="26" fillId="31" borderId="0" xfId="60" applyNumberFormat="1" applyFont="1" applyFill="1" applyBorder="1" applyAlignment="1" applyProtection="1">
      <alignment horizontal="center" vertical="center"/>
      <protection/>
    </xf>
    <xf numFmtId="0" fontId="26" fillId="31" borderId="0" xfId="60" applyFont="1" applyFill="1" applyBorder="1" applyAlignment="1" applyProtection="1">
      <alignment horizontal="center" vertical="center"/>
      <protection/>
    </xf>
    <xf numFmtId="49" fontId="26" fillId="7" borderId="0" xfId="0" applyNumberFormat="1" applyFont="1" applyFill="1" applyBorder="1" applyAlignment="1" applyProtection="1">
      <alignment horizontal="center" vertical="center"/>
      <protection/>
    </xf>
    <xf numFmtId="1" fontId="26" fillId="29" borderId="0" xfId="60" applyNumberFormat="1" applyFont="1" applyFill="1" applyBorder="1" applyAlignment="1" applyProtection="1">
      <alignment horizontal="center" vertical="center"/>
      <protection/>
    </xf>
    <xf numFmtId="0" fontId="26" fillId="29" borderId="0" xfId="60" applyFont="1" applyFill="1" applyBorder="1" applyAlignment="1" applyProtection="1">
      <alignment horizontal="center" vertical="center"/>
      <protection/>
    </xf>
    <xf numFmtId="49" fontId="26" fillId="29" borderId="0" xfId="0" applyNumberFormat="1" applyFont="1" applyFill="1" applyBorder="1" applyAlignment="1" applyProtection="1">
      <alignment horizontal="center" vertical="center"/>
      <protection/>
    </xf>
    <xf numFmtId="0" fontId="26" fillId="120" borderId="0" xfId="0" applyFont="1" applyFill="1" applyBorder="1" applyAlignment="1" applyProtection="1">
      <alignment horizontal="center" vertical="center"/>
      <protection/>
    </xf>
    <xf numFmtId="0" fontId="26" fillId="136" borderId="0" xfId="0" applyFont="1" applyFill="1" applyBorder="1" applyAlignment="1" applyProtection="1">
      <alignment horizontal="center" vertical="center"/>
      <protection/>
    </xf>
    <xf numFmtId="0" fontId="26" fillId="137" borderId="0" xfId="0" applyFont="1" applyFill="1" applyBorder="1" applyAlignment="1" applyProtection="1">
      <alignment horizontal="center" vertical="center"/>
      <protection/>
    </xf>
    <xf numFmtId="1" fontId="26" fillId="33" borderId="0" xfId="60" applyNumberFormat="1" applyFont="1" applyFill="1" applyBorder="1" applyAlignment="1" applyProtection="1">
      <alignment horizontal="center" vertical="center"/>
      <protection/>
    </xf>
    <xf numFmtId="0" fontId="26" fillId="33" borderId="0" xfId="60" applyFont="1" applyFill="1" applyBorder="1" applyAlignment="1" applyProtection="1">
      <alignment horizontal="center" vertical="center"/>
      <protection/>
    </xf>
    <xf numFmtId="49" fontId="26" fillId="32" borderId="0" xfId="0" applyNumberFormat="1" applyFont="1" applyFill="1" applyBorder="1" applyAlignment="1" applyProtection="1">
      <alignment horizontal="center" vertical="center"/>
      <protection/>
    </xf>
    <xf numFmtId="49" fontId="25" fillId="133" borderId="0" xfId="0" applyNumberFormat="1" applyFont="1" applyFill="1" applyBorder="1" applyAlignment="1" applyProtection="1">
      <alignment horizontal="center" vertical="center"/>
      <protection/>
    </xf>
    <xf numFmtId="0" fontId="26" fillId="137" borderId="19" xfId="0" applyFont="1" applyFill="1" applyBorder="1" applyAlignment="1" applyProtection="1">
      <alignment horizontal="center" vertical="center"/>
      <protection/>
    </xf>
    <xf numFmtId="1" fontId="26" fillId="125" borderId="0" xfId="60" applyNumberFormat="1" applyFont="1" applyFill="1" applyBorder="1" applyAlignment="1" applyProtection="1">
      <alignment horizontal="center" vertical="center"/>
      <protection/>
    </xf>
    <xf numFmtId="0" fontId="26" fillId="125" borderId="0" xfId="60" applyFont="1" applyFill="1" applyBorder="1" applyAlignment="1" applyProtection="1">
      <alignment horizontal="center" vertical="center"/>
      <protection/>
    </xf>
    <xf numFmtId="0" fontId="26" fillId="124" borderId="0" xfId="0" applyFont="1" applyFill="1" applyBorder="1" applyAlignment="1">
      <alignment horizontal="center" wrapText="1"/>
    </xf>
    <xf numFmtId="49" fontId="26" fillId="44" borderId="0" xfId="0" applyNumberFormat="1" applyFont="1" applyFill="1" applyBorder="1" applyAlignment="1" applyProtection="1">
      <alignment/>
      <protection/>
    </xf>
    <xf numFmtId="0" fontId="26" fillId="19" borderId="0" xfId="0" applyFont="1" applyFill="1" applyBorder="1" applyAlignment="1">
      <alignment horizontal="center"/>
    </xf>
    <xf numFmtId="49" fontId="26" fillId="138" borderId="0" xfId="0" applyNumberFormat="1" applyFont="1" applyFill="1" applyBorder="1" applyAlignment="1" applyProtection="1">
      <alignment/>
      <protection/>
    </xf>
    <xf numFmtId="4" fontId="26" fillId="138" borderId="0" xfId="59" applyNumberFormat="1" applyFont="1" applyFill="1" applyBorder="1" applyAlignment="1" applyProtection="1">
      <alignment horizontal="center" vertical="center"/>
      <protection/>
    </xf>
    <xf numFmtId="1" fontId="26" fillId="138" borderId="0" xfId="60" applyNumberFormat="1" applyFont="1" applyFill="1" applyBorder="1" applyAlignment="1" applyProtection="1">
      <alignment horizontal="center" vertical="center"/>
      <protection/>
    </xf>
    <xf numFmtId="0" fontId="26" fillId="138" borderId="0" xfId="60" applyFont="1" applyFill="1" applyBorder="1" applyAlignment="1" applyProtection="1">
      <alignment horizontal="center" vertical="center"/>
      <protection/>
    </xf>
    <xf numFmtId="0" fontId="26" fillId="138" borderId="0" xfId="0" applyFont="1" applyFill="1" applyBorder="1" applyAlignment="1">
      <alignment horizontal="center"/>
    </xf>
    <xf numFmtId="1" fontId="26" fillId="34" borderId="0" xfId="60" applyNumberFormat="1" applyFont="1" applyFill="1" applyBorder="1" applyAlignment="1" applyProtection="1">
      <alignment horizontal="center" vertical="center"/>
      <protection/>
    </xf>
    <xf numFmtId="0" fontId="26" fillId="34" borderId="0" xfId="6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>
      <alignment horizontal="center"/>
    </xf>
    <xf numFmtId="1" fontId="26" fillId="90" borderId="0" xfId="60" applyNumberFormat="1" applyFont="1" applyFill="1" applyBorder="1" applyAlignment="1" applyProtection="1">
      <alignment horizontal="center" vertical="center"/>
      <protection/>
    </xf>
    <xf numFmtId="0" fontId="26" fillId="90" borderId="0" xfId="60" applyFont="1" applyFill="1" applyBorder="1" applyAlignment="1" applyProtection="1">
      <alignment horizontal="center" vertical="center"/>
      <protection/>
    </xf>
    <xf numFmtId="0" fontId="26" fillId="108" borderId="0" xfId="0" applyFont="1" applyFill="1" applyBorder="1" applyAlignment="1">
      <alignment horizontal="center"/>
    </xf>
    <xf numFmtId="1" fontId="26" fillId="42" borderId="0" xfId="60" applyNumberFormat="1" applyFont="1" applyFill="1" applyBorder="1" applyAlignment="1" applyProtection="1">
      <alignment horizontal="center" vertical="center"/>
      <protection/>
    </xf>
    <xf numFmtId="0" fontId="26" fillId="42" borderId="0" xfId="60" applyFont="1" applyFill="1" applyBorder="1" applyAlignment="1" applyProtection="1">
      <alignment horizontal="center" vertical="center"/>
      <protection/>
    </xf>
    <xf numFmtId="0" fontId="26" fillId="41" borderId="0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1" fontId="26" fillId="48" borderId="0" xfId="60" applyNumberFormat="1" applyFont="1" applyFill="1" applyBorder="1" applyAlignment="1" applyProtection="1">
      <alignment horizontal="center" vertical="center"/>
      <protection/>
    </xf>
    <xf numFmtId="0" fontId="26" fillId="48" borderId="0" xfId="60" applyFont="1" applyFill="1" applyBorder="1" applyAlignment="1" applyProtection="1">
      <alignment horizontal="center" vertical="center"/>
      <protection/>
    </xf>
    <xf numFmtId="0" fontId="26" fillId="49" borderId="0" xfId="0" applyFont="1" applyFill="1" applyBorder="1" applyAlignment="1">
      <alignment horizontal="center"/>
    </xf>
    <xf numFmtId="4" fontId="26" fillId="139" borderId="0" xfId="59" applyNumberFormat="1" applyFont="1" applyFill="1" applyBorder="1" applyAlignment="1" applyProtection="1">
      <alignment horizontal="center" vertical="center"/>
      <protection/>
    </xf>
    <xf numFmtId="1" fontId="26" fillId="139" borderId="0" xfId="60" applyNumberFormat="1" applyFont="1" applyFill="1" applyBorder="1" applyAlignment="1" applyProtection="1">
      <alignment horizontal="center" vertical="center"/>
      <protection/>
    </xf>
    <xf numFmtId="0" fontId="26" fillId="139" borderId="0" xfId="60" applyFont="1" applyFill="1" applyBorder="1" applyAlignment="1" applyProtection="1">
      <alignment horizontal="center" vertical="center"/>
      <protection/>
    </xf>
    <xf numFmtId="0" fontId="26" fillId="126" borderId="0" xfId="0" applyFont="1" applyFill="1" applyBorder="1" applyAlignment="1">
      <alignment horizontal="center"/>
    </xf>
    <xf numFmtId="1" fontId="26" fillId="52" borderId="0" xfId="60" applyNumberFormat="1" applyFont="1" applyFill="1" applyBorder="1" applyAlignment="1" applyProtection="1">
      <alignment horizontal="center" vertical="center"/>
      <protection/>
    </xf>
    <xf numFmtId="0" fontId="26" fillId="52" borderId="0" xfId="60" applyFont="1" applyFill="1" applyBorder="1" applyAlignment="1" applyProtection="1">
      <alignment horizontal="center" vertical="center"/>
      <protection/>
    </xf>
    <xf numFmtId="0" fontId="26" fillId="51" borderId="0" xfId="0" applyFont="1" applyFill="1" applyBorder="1" applyAlignment="1">
      <alignment horizontal="center"/>
    </xf>
    <xf numFmtId="1" fontId="26" fillId="55" borderId="0" xfId="60" applyNumberFormat="1" applyFont="1" applyFill="1" applyBorder="1" applyAlignment="1" applyProtection="1">
      <alignment horizontal="center" vertical="center"/>
      <protection/>
    </xf>
    <xf numFmtId="0" fontId="26" fillId="55" borderId="0" xfId="60" applyFont="1" applyFill="1" applyBorder="1" applyAlignment="1" applyProtection="1">
      <alignment horizontal="center" vertical="center"/>
      <protection/>
    </xf>
    <xf numFmtId="0" fontId="26" fillId="54" borderId="0" xfId="0" applyFont="1" applyFill="1" applyBorder="1" applyAlignment="1">
      <alignment horizontal="center"/>
    </xf>
    <xf numFmtId="0" fontId="26" fillId="56" borderId="0" xfId="0" applyFont="1" applyFill="1" applyBorder="1" applyAlignment="1">
      <alignment horizontal="center"/>
    </xf>
    <xf numFmtId="1" fontId="26" fillId="36" borderId="0" xfId="60" applyNumberFormat="1" applyFont="1" applyFill="1" applyBorder="1" applyAlignment="1" applyProtection="1">
      <alignment horizontal="center" vertical="center"/>
      <protection/>
    </xf>
    <xf numFmtId="0" fontId="26" fillId="36" borderId="0" xfId="60" applyFont="1" applyFill="1" applyBorder="1" applyAlignment="1" applyProtection="1">
      <alignment horizontal="center" vertical="center"/>
      <protection/>
    </xf>
    <xf numFmtId="0" fontId="26" fillId="57" borderId="0" xfId="0" applyFont="1" applyFill="1" applyBorder="1" applyAlignment="1">
      <alignment horizontal="center"/>
    </xf>
    <xf numFmtId="1" fontId="26" fillId="62" borderId="0" xfId="60" applyNumberFormat="1" applyFont="1" applyFill="1" applyBorder="1" applyAlignment="1" applyProtection="1">
      <alignment horizontal="center" vertical="center"/>
      <protection/>
    </xf>
    <xf numFmtId="0" fontId="26" fillId="62" borderId="0" xfId="60" applyFont="1" applyFill="1" applyBorder="1" applyAlignment="1" applyProtection="1">
      <alignment horizontal="center" vertical="center"/>
      <protection/>
    </xf>
    <xf numFmtId="1" fontId="0" fillId="60" borderId="0" xfId="0" applyNumberFormat="1" applyFill="1" applyBorder="1" applyAlignment="1" applyProtection="1">
      <alignment horizontal="center" vertical="center"/>
      <protection/>
    </xf>
    <xf numFmtId="1" fontId="0" fillId="43" borderId="0" xfId="0" applyNumberFormat="1" applyFill="1" applyBorder="1" applyAlignment="1" applyProtection="1">
      <alignment horizontal="center" vertical="center"/>
      <protection/>
    </xf>
    <xf numFmtId="1" fontId="26" fillId="140" borderId="0" xfId="60" applyNumberFormat="1" applyFont="1" applyFill="1" applyBorder="1" applyAlignment="1" applyProtection="1">
      <alignment horizontal="center" vertical="center"/>
      <protection/>
    </xf>
    <xf numFmtId="0" fontId="26" fillId="140" borderId="0" xfId="60" applyFont="1" applyFill="1" applyBorder="1" applyAlignment="1" applyProtection="1">
      <alignment horizontal="center" vertical="center"/>
      <protection/>
    </xf>
    <xf numFmtId="1" fontId="0" fillId="66" borderId="0" xfId="0" applyNumberFormat="1" applyFill="1" applyBorder="1" applyAlignment="1" applyProtection="1">
      <alignment horizontal="center" vertical="center"/>
      <protection/>
    </xf>
    <xf numFmtId="2" fontId="0" fillId="130" borderId="0" xfId="0" applyNumberFormat="1" applyFill="1" applyBorder="1" applyAlignment="1" applyProtection="1">
      <alignment horizontal="center" vertical="center"/>
      <protection/>
    </xf>
    <xf numFmtId="0" fontId="26" fillId="63" borderId="0" xfId="0" applyFont="1" applyFill="1" applyBorder="1" applyAlignment="1" applyProtection="1">
      <alignment horizontal="center" vertical="center"/>
      <protection/>
    </xf>
    <xf numFmtId="1" fontId="26" fillId="141" borderId="0" xfId="60" applyNumberFormat="1" applyFont="1" applyFill="1" applyBorder="1" applyAlignment="1" applyProtection="1">
      <alignment horizontal="center" vertical="center"/>
      <protection/>
    </xf>
    <xf numFmtId="0" fontId="26" fillId="141" borderId="0" xfId="60" applyFont="1" applyFill="1" applyBorder="1" applyAlignment="1" applyProtection="1">
      <alignment horizontal="center" vertical="center"/>
      <protection/>
    </xf>
    <xf numFmtId="1" fontId="0" fillId="27" borderId="0" xfId="0" applyNumberFormat="1" applyFill="1" applyBorder="1" applyAlignment="1" applyProtection="1">
      <alignment horizontal="center" vertical="center"/>
      <protection/>
    </xf>
    <xf numFmtId="0" fontId="26" fillId="70" borderId="0" xfId="0" applyFont="1" applyFill="1" applyBorder="1" applyAlignment="1" applyProtection="1">
      <alignment horizontal="center" vertical="center"/>
      <protection/>
    </xf>
    <xf numFmtId="1" fontId="26" fillId="107" borderId="0" xfId="60" applyNumberFormat="1" applyFont="1" applyFill="1" applyBorder="1" applyAlignment="1" applyProtection="1">
      <alignment horizontal="center" vertical="center"/>
      <protection/>
    </xf>
    <xf numFmtId="0" fontId="26" fillId="107" borderId="0" xfId="60" applyFont="1" applyFill="1" applyBorder="1" applyAlignment="1" applyProtection="1">
      <alignment horizontal="center" vertical="center"/>
      <protection/>
    </xf>
    <xf numFmtId="0" fontId="26" fillId="74" borderId="0" xfId="0" applyFont="1" applyFill="1" applyBorder="1" applyAlignment="1" applyProtection="1">
      <alignment horizontal="center" vertical="center"/>
      <protection/>
    </xf>
    <xf numFmtId="0" fontId="26" fillId="72" borderId="0" xfId="0" applyFont="1" applyFill="1" applyBorder="1" applyAlignment="1" applyProtection="1">
      <alignment horizontal="center" vertical="center"/>
      <protection/>
    </xf>
    <xf numFmtId="1" fontId="26" fillId="79" borderId="0" xfId="60" applyNumberFormat="1" applyFont="1" applyFill="1" applyBorder="1" applyAlignment="1" applyProtection="1">
      <alignment horizontal="center" vertical="center"/>
      <protection/>
    </xf>
    <xf numFmtId="0" fontId="26" fillId="79" borderId="0" xfId="60" applyFont="1" applyFill="1" applyBorder="1" applyAlignment="1" applyProtection="1">
      <alignment horizontal="center" vertical="center"/>
      <protection/>
    </xf>
    <xf numFmtId="1" fontId="0" fillId="78" borderId="0" xfId="0" applyNumberFormat="1" applyFill="1" applyBorder="1" applyAlignment="1" applyProtection="1">
      <alignment horizontal="center" vertical="center"/>
      <protection/>
    </xf>
    <xf numFmtId="0" fontId="26" fillId="67" borderId="0" xfId="0" applyFont="1" applyFill="1" applyBorder="1" applyAlignment="1" applyProtection="1">
      <alignment horizontal="center" vertical="center"/>
      <protection/>
    </xf>
    <xf numFmtId="1" fontId="26" fillId="82" borderId="0" xfId="60" applyNumberFormat="1" applyFont="1" applyFill="1" applyBorder="1" applyAlignment="1" applyProtection="1">
      <alignment horizontal="center" vertical="center"/>
      <protection/>
    </xf>
    <xf numFmtId="0" fontId="26" fillId="82" borderId="0" xfId="60" applyFont="1" applyFill="1" applyBorder="1" applyAlignment="1" applyProtection="1">
      <alignment horizontal="center" vertical="center"/>
      <protection/>
    </xf>
    <xf numFmtId="1" fontId="0" fillId="83" borderId="0" xfId="0" applyNumberFormat="1" applyFill="1" applyBorder="1" applyAlignment="1" applyProtection="1">
      <alignment horizontal="center" vertical="center"/>
      <protection/>
    </xf>
    <xf numFmtId="1" fontId="0" fillId="76" borderId="0" xfId="0" applyNumberFormat="1" applyFill="1" applyBorder="1" applyAlignment="1" applyProtection="1">
      <alignment horizontal="center" vertical="center"/>
      <protection/>
    </xf>
    <xf numFmtId="1" fontId="26" fillId="85" borderId="0" xfId="60" applyNumberFormat="1" applyFont="1" applyFill="1" applyBorder="1" applyAlignment="1" applyProtection="1">
      <alignment horizontal="center" vertical="center"/>
      <protection/>
    </xf>
    <xf numFmtId="0" fontId="26" fillId="85" borderId="0" xfId="60" applyFont="1" applyFill="1" applyBorder="1" applyAlignment="1" applyProtection="1">
      <alignment horizontal="center" vertical="center"/>
      <protection/>
    </xf>
    <xf numFmtId="1" fontId="26" fillId="28" borderId="0" xfId="60" applyNumberFormat="1" applyFont="1" applyFill="1" applyBorder="1" applyAlignment="1" applyProtection="1">
      <alignment horizontal="center" vertical="center"/>
      <protection/>
    </xf>
    <xf numFmtId="0" fontId="26" fillId="28" borderId="0" xfId="60" applyFont="1" applyFill="1" applyBorder="1" applyAlignment="1" applyProtection="1">
      <alignment horizontal="center" vertical="center"/>
      <protection/>
    </xf>
    <xf numFmtId="1" fontId="0" fillId="142" borderId="0" xfId="0" applyNumberFormat="1" applyFill="1" applyBorder="1" applyAlignment="1" applyProtection="1">
      <alignment horizontal="center" vertical="center"/>
      <protection/>
    </xf>
    <xf numFmtId="1" fontId="26" fillId="112" borderId="0" xfId="60" applyNumberFormat="1" applyFont="1" applyFill="1" applyBorder="1" applyAlignment="1" applyProtection="1">
      <alignment horizontal="center" vertical="center"/>
      <protection/>
    </xf>
    <xf numFmtId="0" fontId="26" fillId="112" borderId="0" xfId="60" applyFont="1" applyFill="1" applyBorder="1" applyAlignment="1" applyProtection="1">
      <alignment horizontal="center" vertical="center"/>
      <protection/>
    </xf>
    <xf numFmtId="1" fontId="0" fillId="89" borderId="0" xfId="0" applyNumberFormat="1" applyFill="1" applyBorder="1" applyAlignment="1" applyProtection="1">
      <alignment horizontal="center" vertical="center"/>
      <protection/>
    </xf>
    <xf numFmtId="1" fontId="0" fillId="68" borderId="0" xfId="0" applyNumberFormat="1" applyFill="1" applyBorder="1" applyAlignment="1" applyProtection="1">
      <alignment horizontal="center" vertical="center"/>
      <protection/>
    </xf>
    <xf numFmtId="1" fontId="0" fillId="92" borderId="0" xfId="0" applyNumberFormat="1" applyFill="1" applyBorder="1" applyAlignment="1" applyProtection="1">
      <alignment horizontal="center" vertical="center"/>
      <protection/>
    </xf>
    <xf numFmtId="0" fontId="26" fillId="77" borderId="0" xfId="0" applyFont="1" applyFill="1" applyBorder="1" applyAlignment="1" applyProtection="1">
      <alignment horizontal="center" vertical="center"/>
      <protection/>
    </xf>
    <xf numFmtId="0" fontId="26" fillId="131" borderId="0" xfId="0" applyFont="1" applyFill="1" applyBorder="1" applyAlignment="1" applyProtection="1">
      <alignment horizontal="center" vertical="center"/>
      <protection/>
    </xf>
    <xf numFmtId="1" fontId="26" fillId="143" borderId="0" xfId="60" applyNumberFormat="1" applyFont="1" applyFill="1" applyBorder="1" applyAlignment="1" applyProtection="1">
      <alignment horizontal="center" vertical="center"/>
      <protection/>
    </xf>
    <xf numFmtId="0" fontId="26" fillId="143" borderId="0" xfId="60" applyFont="1" applyFill="1" applyBorder="1" applyAlignment="1" applyProtection="1">
      <alignment horizontal="center" vertical="center"/>
      <protection/>
    </xf>
    <xf numFmtId="3" fontId="0" fillId="144" borderId="0" xfId="0" applyNumberFormat="1" applyFill="1" applyBorder="1" applyAlignment="1" applyProtection="1">
      <alignment horizontal="center" vertical="center"/>
      <protection/>
    </xf>
    <xf numFmtId="1" fontId="26" fillId="145" borderId="0" xfId="60" applyNumberFormat="1" applyFont="1" applyFill="1" applyBorder="1" applyAlignment="1" applyProtection="1">
      <alignment horizontal="center" vertical="center"/>
      <protection/>
    </xf>
    <xf numFmtId="0" fontId="26" fillId="145" borderId="0" xfId="60" applyFont="1" applyFill="1" applyBorder="1" applyAlignment="1" applyProtection="1">
      <alignment horizontal="center" vertical="center"/>
      <protection/>
    </xf>
    <xf numFmtId="0" fontId="26" fillId="117" borderId="0" xfId="0" applyFont="1" applyFill="1" applyBorder="1" applyAlignment="1" applyProtection="1">
      <alignment horizontal="center" vertical="center"/>
      <protection/>
    </xf>
    <xf numFmtId="1" fontId="26" fillId="146" borderId="0" xfId="60" applyNumberFormat="1" applyFont="1" applyFill="1" applyBorder="1" applyAlignment="1" applyProtection="1">
      <alignment horizontal="center" vertical="center"/>
      <protection/>
    </xf>
    <xf numFmtId="0" fontId="26" fillId="146" borderId="0" xfId="60" applyFont="1" applyFill="1" applyBorder="1" applyAlignment="1" applyProtection="1">
      <alignment horizontal="center" vertical="center"/>
      <protection/>
    </xf>
    <xf numFmtId="0" fontId="26" fillId="95" borderId="0" xfId="0" applyFont="1" applyFill="1" applyBorder="1" applyAlignment="1" applyProtection="1">
      <alignment horizontal="center" vertical="center"/>
      <protection/>
    </xf>
    <xf numFmtId="1" fontId="26" fillId="97" borderId="0" xfId="60" applyNumberFormat="1" applyFont="1" applyFill="1" applyBorder="1" applyAlignment="1" applyProtection="1">
      <alignment horizontal="center" vertical="center"/>
      <protection/>
    </xf>
    <xf numFmtId="0" fontId="26" fillId="97" borderId="0" xfId="60" applyFont="1" applyFill="1" applyBorder="1" applyAlignment="1" applyProtection="1">
      <alignment horizontal="center" vertical="center"/>
      <protection/>
    </xf>
    <xf numFmtId="0" fontId="26" fillId="59" borderId="0" xfId="0" applyFont="1" applyFill="1" applyBorder="1" applyAlignment="1" applyProtection="1">
      <alignment horizontal="center" vertical="center"/>
      <protection/>
    </xf>
    <xf numFmtId="0" fontId="26" fillId="56" borderId="0" xfId="0" applyFont="1" applyFill="1" applyBorder="1" applyAlignment="1" applyProtection="1">
      <alignment horizontal="center" vertical="center"/>
      <protection/>
    </xf>
    <xf numFmtId="1" fontId="26" fillId="100" borderId="0" xfId="60" applyNumberFormat="1" applyFont="1" applyFill="1" applyBorder="1" applyAlignment="1" applyProtection="1">
      <alignment horizontal="center" vertical="center"/>
      <protection/>
    </xf>
    <xf numFmtId="0" fontId="26" fillId="100" borderId="0" xfId="60" applyFont="1" applyFill="1" applyBorder="1" applyAlignment="1" applyProtection="1">
      <alignment horizontal="center" vertical="center"/>
      <protection/>
    </xf>
    <xf numFmtId="0" fontId="26" fillId="99" borderId="0" xfId="0" applyFont="1" applyFill="1" applyBorder="1" applyAlignment="1" applyProtection="1">
      <alignment horizontal="center" vertical="center"/>
      <protection/>
    </xf>
    <xf numFmtId="1" fontId="26" fillId="38" borderId="0" xfId="60" applyNumberFormat="1" applyFont="1" applyFill="1" applyBorder="1" applyAlignment="1" applyProtection="1">
      <alignment horizontal="center" vertical="center"/>
      <protection/>
    </xf>
    <xf numFmtId="0" fontId="26" fillId="38" borderId="0" xfId="60" applyFont="1" applyFill="1" applyBorder="1" applyAlignment="1" applyProtection="1">
      <alignment horizontal="center" vertical="center"/>
      <protection/>
    </xf>
    <xf numFmtId="1" fontId="26" fillId="147" borderId="0" xfId="60" applyNumberFormat="1" applyFont="1" applyFill="1" applyBorder="1" applyAlignment="1" applyProtection="1">
      <alignment horizontal="center" vertical="center"/>
      <protection/>
    </xf>
    <xf numFmtId="0" fontId="26" fillId="147" borderId="0" xfId="60" applyFont="1" applyFill="1" applyBorder="1" applyAlignment="1" applyProtection="1">
      <alignment horizontal="center" vertical="center"/>
      <protection/>
    </xf>
    <xf numFmtId="1" fontId="0" fillId="121" borderId="0" xfId="0" applyNumberFormat="1" applyFill="1" applyBorder="1" applyAlignment="1" applyProtection="1">
      <alignment horizontal="center" vertical="center"/>
      <protection/>
    </xf>
    <xf numFmtId="1" fontId="0" fillId="105" borderId="0" xfId="0" applyNumberFormat="1" applyFill="1" applyBorder="1" applyAlignment="1" applyProtection="1">
      <alignment horizontal="center" vertical="center"/>
      <protection/>
    </xf>
    <xf numFmtId="0" fontId="26" fillId="109" borderId="0" xfId="0" applyFont="1" applyFill="1" applyBorder="1" applyAlignment="1" applyProtection="1">
      <alignment horizontal="center" vertical="center"/>
      <protection/>
    </xf>
    <xf numFmtId="1" fontId="26" fillId="111" borderId="0" xfId="60" applyNumberFormat="1" applyFont="1" applyFill="1" applyBorder="1" applyAlignment="1" applyProtection="1">
      <alignment horizontal="center" vertical="center"/>
      <protection/>
    </xf>
    <xf numFmtId="0" fontId="26" fillId="111" borderId="0" xfId="60" applyFont="1" applyFill="1" applyBorder="1" applyAlignment="1" applyProtection="1">
      <alignment horizontal="center" vertical="center"/>
      <protection/>
    </xf>
    <xf numFmtId="0" fontId="26" fillId="57" borderId="0" xfId="0" applyFont="1" applyFill="1" applyBorder="1" applyAlignment="1" applyProtection="1">
      <alignment horizontal="center" vertical="center"/>
      <protection/>
    </xf>
    <xf numFmtId="1" fontId="0" fillId="114" borderId="0" xfId="0" applyNumberFormat="1" applyFill="1" applyBorder="1" applyAlignment="1" applyProtection="1">
      <alignment horizontal="center" vertical="center"/>
      <protection/>
    </xf>
    <xf numFmtId="0" fontId="26" fillId="115" borderId="0" xfId="0" applyFont="1" applyFill="1" applyBorder="1" applyAlignment="1" applyProtection="1">
      <alignment horizontal="center" vertical="center"/>
      <protection/>
    </xf>
    <xf numFmtId="1" fontId="26" fillId="148" borderId="0" xfId="60" applyNumberFormat="1" applyFont="1" applyFill="1" applyBorder="1" applyAlignment="1" applyProtection="1">
      <alignment horizontal="center" vertical="center"/>
      <protection/>
    </xf>
    <xf numFmtId="0" fontId="26" fillId="148" borderId="0" xfId="60" applyFont="1" applyFill="1" applyBorder="1" applyAlignment="1" applyProtection="1">
      <alignment horizontal="center" vertical="center"/>
      <protection/>
    </xf>
    <xf numFmtId="1" fontId="0" fillId="94" borderId="0" xfId="0" applyNumberFormat="1" applyFill="1" applyBorder="1" applyAlignment="1" applyProtection="1">
      <alignment horizontal="center" vertical="center"/>
      <protection/>
    </xf>
    <xf numFmtId="1" fontId="26" fillId="149" borderId="0" xfId="60" applyNumberFormat="1" applyFont="1" applyFill="1" applyBorder="1" applyAlignment="1" applyProtection="1">
      <alignment horizontal="center" vertical="center"/>
      <protection/>
    </xf>
    <xf numFmtId="0" fontId="26" fillId="149" borderId="0" xfId="60" applyFont="1" applyFill="1" applyBorder="1" applyAlignment="1" applyProtection="1">
      <alignment horizontal="center" vertical="center"/>
      <protection/>
    </xf>
    <xf numFmtId="1" fontId="0" fillId="119" borderId="0" xfId="0" applyNumberFormat="1" applyFill="1" applyBorder="1" applyAlignment="1" applyProtection="1">
      <alignment horizontal="center" vertical="center"/>
      <protection/>
    </xf>
    <xf numFmtId="1" fontId="0" fillId="98" borderId="0" xfId="0" applyNumberFormat="1" applyFill="1" applyBorder="1" applyAlignment="1" applyProtection="1">
      <alignment horizontal="center" vertical="center"/>
      <protection/>
    </xf>
    <xf numFmtId="1" fontId="0" fillId="103" borderId="0" xfId="0" applyNumberFormat="1" applyFill="1" applyBorder="1" applyAlignment="1" applyProtection="1">
      <alignment horizontal="center" vertical="center"/>
      <protection/>
    </xf>
    <xf numFmtId="4" fontId="27" fillId="18" borderId="16" xfId="0" applyNumberFormat="1" applyFont="1" applyFill="1" applyBorder="1" applyAlignment="1" applyProtection="1">
      <alignment horizontal="center" vertical="center" wrapText="1"/>
      <protection/>
    </xf>
    <xf numFmtId="4" fontId="27" fillId="18" borderId="0" xfId="0" applyNumberFormat="1" applyFont="1" applyFill="1" applyBorder="1" applyAlignment="1" applyProtection="1">
      <alignment horizontal="center" vertical="center" wrapText="1"/>
      <protection/>
    </xf>
    <xf numFmtId="3" fontId="27" fillId="18" borderId="16" xfId="0" applyNumberFormat="1" applyFont="1" applyFill="1" applyBorder="1" applyAlignment="1" applyProtection="1">
      <alignment horizontal="center" vertical="center" wrapText="1"/>
      <protection/>
    </xf>
    <xf numFmtId="3" fontId="26" fillId="0" borderId="16" xfId="0" applyNumberFormat="1" applyFont="1" applyFill="1" applyBorder="1" applyAlignment="1" applyProtection="1">
      <alignment horizontal="center" vertical="center"/>
      <protection/>
    </xf>
    <xf numFmtId="49" fontId="25" fillId="30" borderId="0" xfId="0" applyNumberFormat="1" applyFont="1" applyFill="1" applyBorder="1" applyAlignment="1" applyProtection="1">
      <alignment horizontal="center" vertical="center"/>
      <protection/>
    </xf>
    <xf numFmtId="0" fontId="27" fillId="18" borderId="0" xfId="0" applyNumberFormat="1" applyFont="1" applyFill="1" applyBorder="1" applyAlignment="1" applyProtection="1">
      <alignment horizontal="center" vertical="center"/>
      <protection/>
    </xf>
    <xf numFmtId="0" fontId="0" fillId="43" borderId="16" xfId="0" applyFill="1" applyBorder="1" applyAlignment="1">
      <alignment horizontal="center" wrapText="1"/>
    </xf>
    <xf numFmtId="0" fontId="0" fillId="43" borderId="16" xfId="0" applyFill="1" applyBorder="1" applyAlignment="1">
      <alignment horizontal="center" vertical="center" wrapText="1"/>
    </xf>
    <xf numFmtId="49" fontId="32" fillId="18" borderId="22" xfId="0" applyNumberFormat="1" applyFont="1" applyFill="1" applyBorder="1" applyAlignment="1" applyProtection="1">
      <alignment horizontal="left" vertical="center" wrapText="1"/>
      <protection/>
    </xf>
    <xf numFmtId="49" fontId="26" fillId="18" borderId="13" xfId="0" applyNumberFormat="1" applyFont="1" applyFill="1" applyBorder="1" applyAlignment="1" applyProtection="1">
      <alignment horizontal="center" vertical="center" wrapText="1"/>
      <protection/>
    </xf>
    <xf numFmtId="49" fontId="26" fillId="18" borderId="15" xfId="0" applyNumberFormat="1" applyFont="1" applyFill="1" applyBorder="1" applyAlignment="1" applyProtection="1">
      <alignment horizontal="center" vertical="center" wrapText="1"/>
      <protection/>
    </xf>
    <xf numFmtId="0" fontId="0" fillId="43" borderId="16" xfId="0" applyFill="1" applyBorder="1" applyAlignment="1">
      <alignment horizontal="center"/>
    </xf>
    <xf numFmtId="0" fontId="0" fillId="43" borderId="16" xfId="0" applyFill="1" applyBorder="1" applyAlignment="1">
      <alignment horizontal="center" vertical="center"/>
    </xf>
    <xf numFmtId="0" fontId="26" fillId="30" borderId="16" xfId="0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" xfId="34"/>
    <cellStyle name="Comma" xfId="35"/>
    <cellStyle name="Comma [0]" xfId="36"/>
    <cellStyle name="Dobre 2" xfId="37"/>
    <cellStyle name="Hyperlink" xfId="38"/>
    <cellStyle name="Ilosc" xfId="39"/>
    <cellStyle name="Kod" xfId="40"/>
    <cellStyle name="Kontrolní buňka" xfId="41"/>
    <cellStyle name="Lista Produktow - Kategori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azwa produktu" xfId="50"/>
    <cellStyle name="Neutrální" xfId="51"/>
    <cellStyle name="Normalny 2" xfId="52"/>
    <cellStyle name="Normalny 3" xfId="53"/>
    <cellStyle name="Normalny 4" xfId="54"/>
    <cellStyle name="Normalny 5" xfId="55"/>
    <cellStyle name="Normalny 6" xfId="56"/>
    <cellStyle name="Normalny 7" xfId="57"/>
    <cellStyle name="Normalny 8" xfId="58"/>
    <cellStyle name="Normalny_Arkusz3" xfId="59"/>
    <cellStyle name="Normalny_Wszystkie_produkty" xfId="60"/>
    <cellStyle name="Poznámka" xfId="61"/>
    <cellStyle name="Percent" xfId="62"/>
    <cellStyle name="Propojená buňka" xfId="63"/>
    <cellStyle name="Správně" xfId="64"/>
    <cellStyle name="Stopka" xfId="65"/>
    <cellStyle name="Strona katalogu" xfId="66"/>
    <cellStyle name="Styl 1" xfId="67"/>
    <cellStyle name="Špatně" xfId="68"/>
    <cellStyle name="Text upozornění" xfId="69"/>
    <cellStyle name="Uzupelnij" xfId="70"/>
    <cellStyle name="Uzupelnij2" xfId="71"/>
    <cellStyle name="Vstup" xfId="72"/>
    <cellStyle name="Výpočet" xfId="73"/>
    <cellStyle name="Výstup" xfId="74"/>
    <cellStyle name="Vysvětlující text" xfId="75"/>
    <cellStyle name="Wartosc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  <cellStyle name="一般_Torusinv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D1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687"/>
  <sheetViews>
    <sheetView tabSelected="1" zoomScale="95" zoomScaleNormal="95" zoomScalePageLayoutView="0" workbookViewId="0" topLeftCell="C1">
      <selection activeCell="H80" sqref="H80"/>
    </sheetView>
  </sheetViews>
  <sheetFormatPr defaultColWidth="9.140625" defaultRowHeight="13.5" customHeight="1"/>
  <cols>
    <col min="1" max="2" width="0" style="1" hidden="1" customWidth="1"/>
    <col min="3" max="3" width="19.00390625" style="1" customWidth="1"/>
    <col min="4" max="4" width="8.7109375" style="2" customWidth="1"/>
    <col min="5" max="5" width="8.28125" style="2" customWidth="1"/>
    <col min="6" max="6" width="11.8515625" style="3" customWidth="1"/>
    <col min="7" max="7" width="66.140625" style="4" customWidth="1"/>
    <col min="8" max="8" width="25.421875" style="5" customWidth="1"/>
    <col min="9" max="9" width="24.28125" style="6" customWidth="1"/>
    <col min="10" max="10" width="19.8515625" style="7" customWidth="1"/>
    <col min="11" max="11" width="12.28125" style="7" customWidth="1"/>
    <col min="12" max="12" width="15.140625" style="7" customWidth="1"/>
    <col min="13" max="13" width="37.00390625" style="8" customWidth="1"/>
    <col min="14" max="15" width="0" style="9" hidden="1" customWidth="1"/>
    <col min="16" max="17" width="0" style="10" hidden="1" customWidth="1"/>
    <col min="18" max="19" width="9.140625" style="11" customWidth="1"/>
    <col min="20" max="20" width="9.140625" style="10" customWidth="1"/>
    <col min="21" max="21" width="9.140625" style="12" customWidth="1"/>
    <col min="22" max="16384" width="9.140625" style="1" customWidth="1"/>
  </cols>
  <sheetData>
    <row r="1" spans="3:21" ht="36.75" customHeight="1">
      <c r="C1" s="107"/>
      <c r="D1" s="13"/>
      <c r="E1" s="13"/>
      <c r="F1" s="14"/>
      <c r="G1" s="544" t="s">
        <v>103</v>
      </c>
      <c r="H1" s="544"/>
      <c r="I1" s="544"/>
      <c r="J1" s="15"/>
      <c r="K1" s="16"/>
      <c r="L1" s="17"/>
      <c r="M1" s="18"/>
      <c r="Q1" s="11"/>
      <c r="S1" s="10"/>
      <c r="T1" s="12"/>
      <c r="U1" s="1"/>
    </row>
    <row r="2" spans="3:21" ht="29.25" customHeight="1">
      <c r="C2" s="187" t="s">
        <v>105</v>
      </c>
      <c r="D2" s="186" t="s">
        <v>104</v>
      </c>
      <c r="E2" s="19" t="s">
        <v>106</v>
      </c>
      <c r="F2" s="20"/>
      <c r="G2" s="188" t="s">
        <v>1682</v>
      </c>
      <c r="H2" s="22" t="s">
        <v>109</v>
      </c>
      <c r="I2" s="247" t="s">
        <v>151</v>
      </c>
      <c r="J2" s="250" t="s">
        <v>152</v>
      </c>
      <c r="K2" s="540"/>
      <c r="L2" s="540"/>
      <c r="M2" s="18"/>
      <c r="Q2" s="11"/>
      <c r="S2" s="10"/>
      <c r="T2" s="12"/>
      <c r="U2" s="1"/>
    </row>
    <row r="3" spans="3:21" ht="15" customHeight="1">
      <c r="C3" s="549" t="s">
        <v>672</v>
      </c>
      <c r="D3" s="130" t="s">
        <v>108</v>
      </c>
      <c r="E3" s="66" t="s">
        <v>107</v>
      </c>
      <c r="F3" s="545"/>
      <c r="G3" s="24" t="s">
        <v>1016</v>
      </c>
      <c r="H3" s="25">
        <v>1000</v>
      </c>
      <c r="I3" s="248">
        <f>SUMIF($M$72:$M$1431,"A.II.1.1",$L$72:$L$1431)</f>
        <v>0</v>
      </c>
      <c r="J3" s="251">
        <f aca="true" t="shared" si="0" ref="J3:J65">H3-I3</f>
        <v>1000</v>
      </c>
      <c r="K3" s="541"/>
      <c r="L3" s="541"/>
      <c r="M3" s="26"/>
      <c r="Q3" s="11"/>
      <c r="S3" s="10"/>
      <c r="T3" s="12"/>
      <c r="U3" s="1"/>
    </row>
    <row r="4" spans="3:21" ht="36.75" customHeight="1">
      <c r="C4" s="549"/>
      <c r="D4" s="130" t="s">
        <v>214</v>
      </c>
      <c r="E4" s="67" t="s">
        <v>107</v>
      </c>
      <c r="F4" s="546"/>
      <c r="G4" s="337" t="s">
        <v>215</v>
      </c>
      <c r="H4" s="25">
        <v>5000</v>
      </c>
      <c r="I4" s="248">
        <f>SUMIF($M$72:$M$1431,"A.II.2.1",$L$72:$L$1431)</f>
        <v>0</v>
      </c>
      <c r="J4" s="251">
        <f t="shared" si="0"/>
        <v>5000</v>
      </c>
      <c r="K4" s="541"/>
      <c r="L4" s="541"/>
      <c r="M4" s="18"/>
      <c r="Q4" s="11"/>
      <c r="S4" s="10"/>
      <c r="T4" s="12"/>
      <c r="U4" s="1"/>
    </row>
    <row r="5" spans="3:21" ht="15" customHeight="1">
      <c r="C5" s="549"/>
      <c r="D5" s="130" t="s">
        <v>286</v>
      </c>
      <c r="E5" s="71" t="s">
        <v>107</v>
      </c>
      <c r="F5" s="72"/>
      <c r="G5" s="27" t="s">
        <v>287</v>
      </c>
      <c r="H5" s="25">
        <v>2000</v>
      </c>
      <c r="I5" s="248">
        <f>SUMIF($M$72:$M$1431,"A.II.2.2",$L$72:$L$1431)</f>
        <v>0</v>
      </c>
      <c r="J5" s="251">
        <f t="shared" si="0"/>
        <v>2000</v>
      </c>
      <c r="K5" s="541"/>
      <c r="L5" s="541"/>
      <c r="M5" s="18"/>
      <c r="Q5" s="11"/>
      <c r="S5" s="10"/>
      <c r="T5" s="12"/>
      <c r="U5" s="1"/>
    </row>
    <row r="6" spans="3:21" ht="15" customHeight="1">
      <c r="C6" s="549"/>
      <c r="D6" s="130" t="s">
        <v>288</v>
      </c>
      <c r="E6" s="73" t="s">
        <v>107</v>
      </c>
      <c r="F6" s="74"/>
      <c r="G6" s="21" t="s">
        <v>289</v>
      </c>
      <c r="H6" s="25">
        <v>3000</v>
      </c>
      <c r="I6" s="248">
        <f>SUMIF($M$72:$M$1431,"A.II.2.3",$L$72:$L$1431)</f>
        <v>0</v>
      </c>
      <c r="J6" s="251">
        <f t="shared" si="0"/>
        <v>3000</v>
      </c>
      <c r="K6" s="541"/>
      <c r="L6" s="541"/>
      <c r="M6" s="18"/>
      <c r="Q6" s="11"/>
      <c r="S6" s="10"/>
      <c r="T6" s="12"/>
      <c r="U6" s="1"/>
    </row>
    <row r="7" spans="3:21" ht="15" customHeight="1">
      <c r="C7" s="549"/>
      <c r="D7" s="130" t="s">
        <v>290</v>
      </c>
      <c r="E7" s="71" t="s">
        <v>107</v>
      </c>
      <c r="F7" s="23"/>
      <c r="G7" s="75" t="s">
        <v>291</v>
      </c>
      <c r="H7" s="25">
        <v>3000</v>
      </c>
      <c r="I7" s="248">
        <f>SUMIF($M$72:$M$1431,"A.II.2.4",$L$72:$L$1431)</f>
        <v>0</v>
      </c>
      <c r="J7" s="251">
        <f t="shared" si="0"/>
        <v>3000</v>
      </c>
      <c r="K7" s="541"/>
      <c r="L7" s="541"/>
      <c r="M7" s="18"/>
      <c r="Q7" s="11"/>
      <c r="S7" s="10"/>
      <c r="T7" s="12"/>
      <c r="U7" s="1"/>
    </row>
    <row r="8" spans="3:21" ht="49.5" customHeight="1">
      <c r="C8" s="132" t="s">
        <v>671</v>
      </c>
      <c r="D8" s="130" t="s">
        <v>436</v>
      </c>
      <c r="E8" s="84" t="s">
        <v>107</v>
      </c>
      <c r="F8" s="28"/>
      <c r="G8" s="85" t="s">
        <v>376</v>
      </c>
      <c r="H8" s="25">
        <v>5000</v>
      </c>
      <c r="I8" s="248">
        <f>SUMIF($M$72:$M$1431,"C.II.1.1",$L$72:$L$1431)</f>
        <v>0</v>
      </c>
      <c r="J8" s="251">
        <f t="shared" si="0"/>
        <v>5000</v>
      </c>
      <c r="K8" s="541"/>
      <c r="L8" s="541"/>
      <c r="M8" s="18"/>
      <c r="Q8" s="11"/>
      <c r="S8" s="10"/>
      <c r="T8" s="12"/>
      <c r="U8" s="1"/>
    </row>
    <row r="9" spans="3:21" ht="15" customHeight="1">
      <c r="C9" s="543" t="s">
        <v>670</v>
      </c>
      <c r="D9" s="130" t="s">
        <v>437</v>
      </c>
      <c r="E9" s="84" t="s">
        <v>107</v>
      </c>
      <c r="F9" s="28"/>
      <c r="G9" s="91" t="s">
        <v>438</v>
      </c>
      <c r="H9" s="25">
        <v>6000</v>
      </c>
      <c r="I9" s="248">
        <f>SUMIF($M$72:$M$1431,"D.II.1.1",$L$72:$L$1431)</f>
        <v>0</v>
      </c>
      <c r="J9" s="251">
        <f t="shared" si="0"/>
        <v>6000</v>
      </c>
      <c r="K9" s="541"/>
      <c r="L9" s="541"/>
      <c r="M9" s="18"/>
      <c r="Q9" s="11"/>
      <c r="S9" s="10"/>
      <c r="T9" s="12"/>
      <c r="U9" s="1"/>
    </row>
    <row r="10" spans="3:21" ht="15" customHeight="1">
      <c r="C10" s="543"/>
      <c r="D10" s="130" t="s">
        <v>459</v>
      </c>
      <c r="E10" s="84" t="s">
        <v>107</v>
      </c>
      <c r="F10" s="28"/>
      <c r="G10" s="92" t="s">
        <v>460</v>
      </c>
      <c r="H10" s="25">
        <v>4300</v>
      </c>
      <c r="I10" s="248">
        <f>SUMIF($M$72:$M$1431,"D.II.1.3",$L$72:$L$1431)</f>
        <v>0</v>
      </c>
      <c r="J10" s="251">
        <f t="shared" si="0"/>
        <v>4300</v>
      </c>
      <c r="K10" s="541"/>
      <c r="L10" s="541"/>
      <c r="M10" s="18"/>
      <c r="Q10" s="11"/>
      <c r="S10" s="10"/>
      <c r="T10" s="12"/>
      <c r="U10" s="1"/>
    </row>
    <row r="11" spans="3:21" ht="15" customHeight="1">
      <c r="C11" s="543"/>
      <c r="D11" s="130" t="s">
        <v>473</v>
      </c>
      <c r="E11" s="84" t="s">
        <v>107</v>
      </c>
      <c r="F11" s="28"/>
      <c r="G11" s="29" t="s">
        <v>474</v>
      </c>
      <c r="H11" s="25">
        <v>100</v>
      </c>
      <c r="I11" s="248">
        <f>SUMIF($M$72:$M$1431,"D.II.1.8",$L$72:$L$1431)</f>
        <v>0</v>
      </c>
      <c r="J11" s="251">
        <f t="shared" si="0"/>
        <v>100</v>
      </c>
      <c r="K11" s="541"/>
      <c r="L11" s="541"/>
      <c r="M11" s="18"/>
      <c r="Q11" s="11"/>
      <c r="S11" s="10"/>
      <c r="T11" s="12"/>
      <c r="U11" s="1"/>
    </row>
    <row r="12" spans="3:21" ht="15" customHeight="1">
      <c r="C12" s="543"/>
      <c r="D12" s="130" t="s">
        <v>479</v>
      </c>
      <c r="E12" s="84" t="s">
        <v>107</v>
      </c>
      <c r="F12" s="28"/>
      <c r="G12" s="93" t="s">
        <v>480</v>
      </c>
      <c r="H12" s="25">
        <v>1200</v>
      </c>
      <c r="I12" s="248">
        <f>SUMIF($M$72:$M$1431,"D.II.2.1",$L$72:$L$1431)</f>
        <v>0</v>
      </c>
      <c r="J12" s="251">
        <f t="shared" si="0"/>
        <v>1200</v>
      </c>
      <c r="K12" s="541"/>
      <c r="L12" s="541"/>
      <c r="M12" s="18"/>
      <c r="Q12" s="11"/>
      <c r="S12" s="10"/>
      <c r="T12" s="12"/>
      <c r="U12" s="1"/>
    </row>
    <row r="13" spans="3:21" ht="15" customHeight="1">
      <c r="C13" s="543"/>
      <c r="D13" s="130" t="s">
        <v>481</v>
      </c>
      <c r="E13" s="84" t="s">
        <v>107</v>
      </c>
      <c r="F13" s="28"/>
      <c r="G13" s="98" t="s">
        <v>482</v>
      </c>
      <c r="H13" s="25">
        <v>2000</v>
      </c>
      <c r="I13" s="248">
        <f>SUMIF($M$72:$M$1431,"D.II.2.2",$L$72:$L$1431)</f>
        <v>0</v>
      </c>
      <c r="J13" s="251">
        <f t="shared" si="0"/>
        <v>2000</v>
      </c>
      <c r="K13" s="541"/>
      <c r="L13" s="541"/>
      <c r="M13" s="18"/>
      <c r="Q13" s="11"/>
      <c r="S13" s="10"/>
      <c r="T13" s="12"/>
      <c r="U13" s="1"/>
    </row>
    <row r="14" spans="3:21" ht="15" customHeight="1">
      <c r="C14" s="543"/>
      <c r="D14" s="130" t="s">
        <v>483</v>
      </c>
      <c r="E14" s="84" t="s">
        <v>107</v>
      </c>
      <c r="F14" s="28"/>
      <c r="G14" s="94" t="s">
        <v>484</v>
      </c>
      <c r="H14" s="25">
        <v>200</v>
      </c>
      <c r="I14" s="248">
        <f>SUMIF($M$72:$M$1431,"D.II.2.3",$L$72:$L$1431)</f>
        <v>0</v>
      </c>
      <c r="J14" s="251">
        <f t="shared" si="0"/>
        <v>200</v>
      </c>
      <c r="K14" s="541"/>
      <c r="L14" s="541"/>
      <c r="M14" s="18"/>
      <c r="Q14" s="11"/>
      <c r="S14" s="10"/>
      <c r="T14" s="12"/>
      <c r="U14" s="1"/>
    </row>
    <row r="15" spans="3:21" ht="15" customHeight="1">
      <c r="C15" s="542" t="s">
        <v>669</v>
      </c>
      <c r="D15" s="130" t="s">
        <v>570</v>
      </c>
      <c r="E15" s="84" t="s">
        <v>107</v>
      </c>
      <c r="F15" s="106"/>
      <c r="G15" s="102" t="s">
        <v>571</v>
      </c>
      <c r="H15" s="25">
        <v>2500</v>
      </c>
      <c r="I15" s="248">
        <f>SUMIF($M$72:$M$1431,"E.II.2.2",$L$72:$L$1431)</f>
        <v>0</v>
      </c>
      <c r="J15" s="251">
        <f t="shared" si="0"/>
        <v>2500</v>
      </c>
      <c r="K15" s="541"/>
      <c r="L15" s="541"/>
      <c r="M15" s="18"/>
      <c r="Q15" s="11"/>
      <c r="S15" s="10"/>
      <c r="T15" s="12"/>
      <c r="U15" s="1"/>
    </row>
    <row r="16" spans="3:21" ht="23.25" customHeight="1">
      <c r="C16" s="542"/>
      <c r="D16" s="130" t="s">
        <v>639</v>
      </c>
      <c r="E16" s="84" t="s">
        <v>107</v>
      </c>
      <c r="F16" s="28"/>
      <c r="G16" s="108" t="s">
        <v>640</v>
      </c>
      <c r="H16" s="25">
        <v>500</v>
      </c>
      <c r="I16" s="248">
        <f>SUMIF($M$72:$M$1431,"E.II.2.3",$L$72:$L$1431)</f>
        <v>0</v>
      </c>
      <c r="J16" s="251">
        <f t="shared" si="0"/>
        <v>500</v>
      </c>
      <c r="K16" s="541"/>
      <c r="L16" s="541"/>
      <c r="M16" s="18"/>
      <c r="Q16" s="11"/>
      <c r="S16" s="10"/>
      <c r="T16" s="12"/>
      <c r="U16" s="1"/>
    </row>
    <row r="17" spans="3:21" ht="15" customHeight="1">
      <c r="C17" s="131" t="s">
        <v>673</v>
      </c>
      <c r="D17" s="130" t="s">
        <v>642</v>
      </c>
      <c r="E17" s="84" t="s">
        <v>107</v>
      </c>
      <c r="F17" s="28"/>
      <c r="G17" s="113" t="s">
        <v>643</v>
      </c>
      <c r="H17" s="25">
        <v>500</v>
      </c>
      <c r="I17" s="248">
        <f>SUMIF($M$72:$M$1431,"F.II.1.1",$L$72:$L$1431)</f>
        <v>0</v>
      </c>
      <c r="J17" s="251">
        <f t="shared" si="0"/>
        <v>500</v>
      </c>
      <c r="K17" s="541"/>
      <c r="L17" s="541"/>
      <c r="M17" s="18"/>
      <c r="Q17" s="11"/>
      <c r="S17" s="10"/>
      <c r="T17" s="12"/>
      <c r="U17" s="1"/>
    </row>
    <row r="18" spans="3:21" ht="15" customHeight="1">
      <c r="C18" s="547" t="s">
        <v>674</v>
      </c>
      <c r="D18" s="128" t="s">
        <v>675</v>
      </c>
      <c r="E18" s="84" t="s">
        <v>107</v>
      </c>
      <c r="F18" s="28"/>
      <c r="G18" s="356" t="s">
        <v>676</v>
      </c>
      <c r="H18" s="120">
        <v>500</v>
      </c>
      <c r="I18" s="249">
        <f>SUMIF($M$72:$M$1431,"G.II.2.1",$L$72:$L$1431)</f>
        <v>0</v>
      </c>
      <c r="J18" s="251">
        <f t="shared" si="0"/>
        <v>500</v>
      </c>
      <c r="K18" s="541"/>
      <c r="L18" s="541"/>
      <c r="M18" s="18"/>
      <c r="Q18" s="11"/>
      <c r="S18" s="10"/>
      <c r="T18" s="12"/>
      <c r="U18" s="1"/>
    </row>
    <row r="19" spans="3:21" ht="15" customHeight="1">
      <c r="C19" s="547"/>
      <c r="D19" s="129" t="s">
        <v>772</v>
      </c>
      <c r="E19" s="119" t="s">
        <v>107</v>
      </c>
      <c r="F19" s="121"/>
      <c r="G19" s="124" t="s">
        <v>773</v>
      </c>
      <c r="H19" s="123">
        <v>150</v>
      </c>
      <c r="I19" s="249">
        <f>SUMIF($M$72:$M$1431,"G.II.2.2",$L$72:$L$1431)</f>
        <v>0</v>
      </c>
      <c r="J19" s="251">
        <f t="shared" si="0"/>
        <v>150</v>
      </c>
      <c r="K19" s="118"/>
      <c r="L19" s="118"/>
      <c r="M19" s="18"/>
      <c r="Q19" s="11"/>
      <c r="S19" s="10"/>
      <c r="T19" s="12"/>
      <c r="U19" s="1"/>
    </row>
    <row r="20" spans="3:21" ht="15" customHeight="1">
      <c r="C20" s="543" t="s">
        <v>778</v>
      </c>
      <c r="D20" s="129" t="s">
        <v>779</v>
      </c>
      <c r="E20" s="119" t="s">
        <v>107</v>
      </c>
      <c r="F20" s="121"/>
      <c r="G20" s="133" t="s">
        <v>780</v>
      </c>
      <c r="H20" s="123">
        <v>1500</v>
      </c>
      <c r="I20" s="249">
        <f>SUMIF($M$72:$M$1431,"H.II.2.1",$L$72:$L$1431)</f>
        <v>0</v>
      </c>
      <c r="J20" s="251">
        <f t="shared" si="0"/>
        <v>1500</v>
      </c>
      <c r="K20" s="118"/>
      <c r="L20" s="118"/>
      <c r="M20" s="18"/>
      <c r="Q20" s="11"/>
      <c r="S20" s="10"/>
      <c r="T20" s="12"/>
      <c r="U20" s="1"/>
    </row>
    <row r="21" spans="3:21" ht="15" customHeight="1">
      <c r="C21" s="543"/>
      <c r="D21" s="129" t="s">
        <v>813</v>
      </c>
      <c r="E21" s="119" t="s">
        <v>107</v>
      </c>
      <c r="F21" s="121"/>
      <c r="G21" s="139" t="s">
        <v>814</v>
      </c>
      <c r="H21" s="123">
        <v>700</v>
      </c>
      <c r="I21" s="249">
        <f>SUMIF($M$72:$M$1431,"H.II.2.5",$L$72:$L$1431)</f>
        <v>0</v>
      </c>
      <c r="J21" s="251">
        <f t="shared" si="0"/>
        <v>700</v>
      </c>
      <c r="K21" s="118"/>
      <c r="L21" s="118"/>
      <c r="M21" s="18"/>
      <c r="Q21" s="11"/>
      <c r="S21" s="10"/>
      <c r="T21" s="12"/>
      <c r="U21" s="1"/>
    </row>
    <row r="22" spans="3:21" ht="26.25" customHeight="1">
      <c r="C22" s="543"/>
      <c r="D22" s="119" t="s">
        <v>867</v>
      </c>
      <c r="E22" s="119" t="s">
        <v>107</v>
      </c>
      <c r="F22" s="121"/>
      <c r="G22" s="142" t="s">
        <v>866</v>
      </c>
      <c r="H22" s="123">
        <v>700</v>
      </c>
      <c r="I22" s="249">
        <f>SUMIF($M$72:$M$1431,"H.II.2.7",$L$72:$L$1431)</f>
        <v>0</v>
      </c>
      <c r="J22" s="251">
        <f t="shared" si="0"/>
        <v>700</v>
      </c>
      <c r="K22" s="118"/>
      <c r="L22" s="118"/>
      <c r="M22" s="18"/>
      <c r="Q22" s="11"/>
      <c r="S22" s="10"/>
      <c r="T22" s="12"/>
      <c r="U22" s="1"/>
    </row>
    <row r="23" spans="3:21" ht="15" customHeight="1">
      <c r="C23" s="548" t="s">
        <v>874</v>
      </c>
      <c r="D23" s="129" t="s">
        <v>875</v>
      </c>
      <c r="E23" s="119" t="s">
        <v>107</v>
      </c>
      <c r="F23" s="121"/>
      <c r="G23" s="148" t="s">
        <v>876</v>
      </c>
      <c r="H23" s="123">
        <v>2000</v>
      </c>
      <c r="I23" s="249">
        <f>SUMIF($M$72:$M$1431,"I.II.1.6",$L$72:$L$1431)</f>
        <v>0</v>
      </c>
      <c r="J23" s="251">
        <f t="shared" si="0"/>
        <v>2000</v>
      </c>
      <c r="K23" s="118"/>
      <c r="L23" s="118"/>
      <c r="M23" s="18"/>
      <c r="Q23" s="11"/>
      <c r="S23" s="10"/>
      <c r="T23" s="12"/>
      <c r="U23" s="1"/>
    </row>
    <row r="24" spans="3:21" ht="15" customHeight="1">
      <c r="C24" s="548"/>
      <c r="D24" s="119" t="s">
        <v>927</v>
      </c>
      <c r="E24" s="119" t="s">
        <v>107</v>
      </c>
      <c r="F24" s="121"/>
      <c r="G24" s="122" t="s">
        <v>928</v>
      </c>
      <c r="H24" s="123">
        <v>3000</v>
      </c>
      <c r="I24" s="249">
        <f>SUMIF($M$72:$M$1431,"I.II.2.3",$L$72:$L$1431)</f>
        <v>0</v>
      </c>
      <c r="J24" s="251">
        <f t="shared" si="0"/>
        <v>3000</v>
      </c>
      <c r="K24" s="118"/>
      <c r="L24" s="118"/>
      <c r="M24" s="18"/>
      <c r="Q24" s="11"/>
      <c r="S24" s="10"/>
      <c r="T24" s="12"/>
      <c r="U24" s="1"/>
    </row>
    <row r="25" spans="3:21" ht="15" customHeight="1">
      <c r="C25" s="548" t="s">
        <v>966</v>
      </c>
      <c r="D25" s="119" t="s">
        <v>967</v>
      </c>
      <c r="E25" s="119" t="s">
        <v>107</v>
      </c>
      <c r="F25" s="121"/>
      <c r="G25" s="158" t="s">
        <v>968</v>
      </c>
      <c r="H25" s="123">
        <v>3000</v>
      </c>
      <c r="I25" s="249">
        <f>SUMIF($M$72:$M$1431,"K.II.2.1",$L$72:$L$1431)</f>
        <v>0</v>
      </c>
      <c r="J25" s="251">
        <f t="shared" si="0"/>
        <v>3000</v>
      </c>
      <c r="K25" s="118"/>
      <c r="L25" s="118"/>
      <c r="M25" s="18"/>
      <c r="Q25" s="11"/>
      <c r="S25" s="10"/>
      <c r="T25" s="12"/>
      <c r="U25" s="1"/>
    </row>
    <row r="26" spans="3:21" ht="15" customHeight="1">
      <c r="C26" s="548"/>
      <c r="D26" s="119" t="s">
        <v>973</v>
      </c>
      <c r="E26" s="119" t="s">
        <v>107</v>
      </c>
      <c r="F26" s="121"/>
      <c r="G26" s="162" t="s">
        <v>974</v>
      </c>
      <c r="H26" s="123">
        <v>3000</v>
      </c>
      <c r="I26" s="249">
        <f>SUMIF($M$72:$M$1431,"K.II.2.2",$L$72:$L$1431)</f>
        <v>0</v>
      </c>
      <c r="J26" s="251">
        <f t="shared" si="0"/>
        <v>3000</v>
      </c>
      <c r="K26" s="118"/>
      <c r="L26" s="118"/>
      <c r="M26" s="18"/>
      <c r="Q26" s="11"/>
      <c r="S26" s="10"/>
      <c r="T26" s="12"/>
      <c r="U26" s="1"/>
    </row>
    <row r="27" spans="3:21" ht="15" customHeight="1">
      <c r="C27" s="548"/>
      <c r="D27" s="119" t="s">
        <v>976</v>
      </c>
      <c r="E27" s="119" t="s">
        <v>107</v>
      </c>
      <c r="F27" s="121"/>
      <c r="G27" s="171" t="s">
        <v>977</v>
      </c>
      <c r="H27" s="123">
        <v>2000</v>
      </c>
      <c r="I27" s="249">
        <f>SUMIF($M$72:$M$1431,"K.II.2.7",$L$72:$L$1431)</f>
        <v>0</v>
      </c>
      <c r="J27" s="251">
        <f t="shared" si="0"/>
        <v>2000</v>
      </c>
      <c r="K27" s="118"/>
      <c r="L27" s="118"/>
      <c r="M27" s="18"/>
      <c r="Q27" s="11"/>
      <c r="S27" s="10"/>
      <c r="T27" s="12"/>
      <c r="U27" s="1"/>
    </row>
    <row r="28" spans="3:21" ht="15" customHeight="1">
      <c r="C28" s="548"/>
      <c r="D28" s="119" t="s">
        <v>980</v>
      </c>
      <c r="E28" s="119" t="s">
        <v>107</v>
      </c>
      <c r="F28" s="121"/>
      <c r="G28" s="142" t="s">
        <v>981</v>
      </c>
      <c r="H28" s="123">
        <v>2000</v>
      </c>
      <c r="I28" s="249">
        <f>SUMIF($M$72:$M$1431,"K.II.2.8",$L$72:$L$1431)</f>
        <v>0</v>
      </c>
      <c r="J28" s="251">
        <f t="shared" si="0"/>
        <v>2000</v>
      </c>
      <c r="K28" s="118"/>
      <c r="L28" s="118"/>
      <c r="M28" s="18"/>
      <c r="Q28" s="11"/>
      <c r="S28" s="10"/>
      <c r="T28" s="12"/>
      <c r="U28" s="1"/>
    </row>
    <row r="29" spans="3:21" ht="15" customHeight="1">
      <c r="C29" s="548"/>
      <c r="D29" s="119" t="s">
        <v>986</v>
      </c>
      <c r="E29" s="119" t="s">
        <v>107</v>
      </c>
      <c r="F29" s="121"/>
      <c r="G29" s="179" t="s">
        <v>987</v>
      </c>
      <c r="H29" s="123">
        <v>5000</v>
      </c>
      <c r="I29" s="249">
        <f>SUMIF($M$72:$M$1431,"K.II.2.9",$L$72:$L$1431)</f>
        <v>0</v>
      </c>
      <c r="J29" s="251">
        <f t="shared" si="0"/>
        <v>5000</v>
      </c>
      <c r="K29" s="118"/>
      <c r="L29" s="118"/>
      <c r="M29" s="18"/>
      <c r="Q29" s="11"/>
      <c r="S29" s="10"/>
      <c r="T29" s="12"/>
      <c r="U29" s="1"/>
    </row>
    <row r="30" spans="3:21" ht="15" customHeight="1">
      <c r="C30" s="548"/>
      <c r="D30" s="119" t="s">
        <v>1006</v>
      </c>
      <c r="E30" s="119" t="s">
        <v>107</v>
      </c>
      <c r="F30" s="121"/>
      <c r="G30" s="175" t="s">
        <v>1007</v>
      </c>
      <c r="H30" s="123">
        <v>3000</v>
      </c>
      <c r="I30" s="249">
        <f>SUMIF($M$72:$M$1431,"K.II.2.12",$L$72:$L$1431)</f>
        <v>0</v>
      </c>
      <c r="J30" s="251">
        <f t="shared" si="0"/>
        <v>3000</v>
      </c>
      <c r="K30" s="118"/>
      <c r="L30" s="118"/>
      <c r="M30" s="18"/>
      <c r="Q30" s="11"/>
      <c r="S30" s="10"/>
      <c r="T30" s="12"/>
      <c r="U30" s="1"/>
    </row>
    <row r="31" spans="3:21" ht="15" customHeight="1">
      <c r="C31" s="548"/>
      <c r="D31" s="119" t="s">
        <v>1011</v>
      </c>
      <c r="E31" s="119" t="s">
        <v>107</v>
      </c>
      <c r="F31" s="121"/>
      <c r="G31" s="166" t="s">
        <v>1012</v>
      </c>
      <c r="H31" s="123">
        <v>3000</v>
      </c>
      <c r="I31" s="249">
        <f>SUMIF($M$72:$M$1431,"K.II.4.3",$L$72:$L$1431)</f>
        <v>0</v>
      </c>
      <c r="J31" s="251">
        <f t="shared" si="0"/>
        <v>3000</v>
      </c>
      <c r="K31" s="118"/>
      <c r="L31" s="118"/>
      <c r="M31" s="18"/>
      <c r="Q31" s="11"/>
      <c r="S31" s="10"/>
      <c r="T31" s="12"/>
      <c r="U31" s="1"/>
    </row>
    <row r="32" spans="3:21" ht="15" customHeight="1">
      <c r="C32" s="549" t="s">
        <v>672</v>
      </c>
      <c r="D32" s="119" t="s">
        <v>1018</v>
      </c>
      <c r="E32" s="119" t="s">
        <v>1015</v>
      </c>
      <c r="F32" s="121"/>
      <c r="G32" s="189" t="s">
        <v>1016</v>
      </c>
      <c r="H32" s="123">
        <v>1000</v>
      </c>
      <c r="I32" s="249">
        <f>SUMIF($M$72:$M$1431,"A.III.1.1",$L$72:$L$1431)</f>
        <v>0</v>
      </c>
      <c r="J32" s="251">
        <f t="shared" si="0"/>
        <v>1000</v>
      </c>
      <c r="K32" s="118"/>
      <c r="L32" s="118"/>
      <c r="M32" s="18"/>
      <c r="Q32" s="11"/>
      <c r="S32" s="10"/>
      <c r="T32" s="12"/>
      <c r="U32" s="1"/>
    </row>
    <row r="33" spans="3:21" ht="36" customHeight="1">
      <c r="C33" s="549"/>
      <c r="D33" s="119" t="s">
        <v>1017</v>
      </c>
      <c r="E33" s="119" t="s">
        <v>1015</v>
      </c>
      <c r="F33" s="121"/>
      <c r="G33" s="148" t="s">
        <v>215</v>
      </c>
      <c r="H33" s="123">
        <v>5000</v>
      </c>
      <c r="I33" s="249">
        <f>SUMIF($M$72:$M$1431,"A.III.2.1",$L$72:$L$1431)</f>
        <v>0</v>
      </c>
      <c r="J33" s="251">
        <f t="shared" si="0"/>
        <v>5000</v>
      </c>
      <c r="K33" s="118"/>
      <c r="L33" s="118"/>
      <c r="M33" s="18"/>
      <c r="Q33" s="11"/>
      <c r="S33" s="10"/>
      <c r="T33" s="12"/>
      <c r="U33" s="1"/>
    </row>
    <row r="34" spans="3:21" ht="15" customHeight="1">
      <c r="C34" s="549"/>
      <c r="D34" s="119" t="s">
        <v>1019</v>
      </c>
      <c r="E34" s="119" t="s">
        <v>1015</v>
      </c>
      <c r="F34" s="121"/>
      <c r="G34" s="197" t="s">
        <v>1020</v>
      </c>
      <c r="H34" s="123">
        <v>2000</v>
      </c>
      <c r="I34" s="249">
        <f>SUMIF($M$72:$M$1431,"A.III.2.2",$L$72:$L$1431)</f>
        <v>0</v>
      </c>
      <c r="J34" s="251">
        <f t="shared" si="0"/>
        <v>2000</v>
      </c>
      <c r="K34" s="118"/>
      <c r="L34" s="118"/>
      <c r="M34" s="18"/>
      <c r="Q34" s="11"/>
      <c r="S34" s="10"/>
      <c r="T34" s="12"/>
      <c r="U34" s="1"/>
    </row>
    <row r="35" spans="3:21" ht="15" customHeight="1">
      <c r="C35" s="549"/>
      <c r="D35" s="119" t="s">
        <v>1026</v>
      </c>
      <c r="E35" s="119" t="s">
        <v>1015</v>
      </c>
      <c r="F35" s="121"/>
      <c r="G35" s="175" t="s">
        <v>1027</v>
      </c>
      <c r="H35" s="123">
        <v>3000</v>
      </c>
      <c r="I35" s="249">
        <f>SUMIF($M$72:$M$1431,"A.III.2.3",$L$72:$L$1431)</f>
        <v>0</v>
      </c>
      <c r="J35" s="251">
        <f t="shared" si="0"/>
        <v>3000</v>
      </c>
      <c r="K35" s="118"/>
      <c r="L35" s="118"/>
      <c r="M35" s="18"/>
      <c r="Q35" s="11"/>
      <c r="S35" s="10"/>
      <c r="T35" s="12"/>
      <c r="U35" s="1"/>
    </row>
    <row r="36" spans="3:21" ht="15" customHeight="1">
      <c r="C36" s="549"/>
      <c r="D36" s="119" t="s">
        <v>1028</v>
      </c>
      <c r="E36" s="119" t="s">
        <v>1015</v>
      </c>
      <c r="F36" s="121"/>
      <c r="G36" s="208" t="s">
        <v>291</v>
      </c>
      <c r="H36" s="123">
        <v>2000</v>
      </c>
      <c r="I36" s="249">
        <f>SUMIF($M$72:$M$1431,"A.III.2.4",$L$72:$L$1431)</f>
        <v>0</v>
      </c>
      <c r="J36" s="251">
        <f t="shared" si="0"/>
        <v>2000</v>
      </c>
      <c r="K36" s="118"/>
      <c r="L36" s="118"/>
      <c r="M36" s="18"/>
      <c r="Q36" s="11"/>
      <c r="S36" s="10"/>
      <c r="T36" s="12"/>
      <c r="U36" s="1"/>
    </row>
    <row r="37" spans="3:21" ht="15" customHeight="1">
      <c r="C37" s="549" t="s">
        <v>1029</v>
      </c>
      <c r="D37" s="119" t="s">
        <v>1030</v>
      </c>
      <c r="E37" s="119" t="s">
        <v>1015</v>
      </c>
      <c r="F37" s="121"/>
      <c r="G37" s="170" t="s">
        <v>1031</v>
      </c>
      <c r="H37" s="123">
        <v>1000</v>
      </c>
      <c r="I37" s="249">
        <f>SUMIF($M$72:$M$1431,"B.III.2.1",$L$72:$L$1431)</f>
        <v>0</v>
      </c>
      <c r="J37" s="251">
        <f t="shared" si="0"/>
        <v>1000</v>
      </c>
      <c r="K37" s="118"/>
      <c r="L37" s="118"/>
      <c r="M37" s="18"/>
      <c r="Q37" s="11"/>
      <c r="S37" s="10"/>
      <c r="T37" s="12"/>
      <c r="U37" s="1"/>
    </row>
    <row r="38" spans="3:21" ht="15" customHeight="1">
      <c r="C38" s="549"/>
      <c r="D38" s="119" t="s">
        <v>1033</v>
      </c>
      <c r="E38" s="119" t="s">
        <v>1015</v>
      </c>
      <c r="F38" s="121"/>
      <c r="G38" s="142" t="s">
        <v>1032</v>
      </c>
      <c r="H38" s="123">
        <v>1000</v>
      </c>
      <c r="I38" s="249">
        <f>SUMIF($M$72:$M$1431,"B.III.2.2",$L$72:$L$1431)</f>
        <v>0</v>
      </c>
      <c r="J38" s="251">
        <f t="shared" si="0"/>
        <v>1000</v>
      </c>
      <c r="K38" s="118"/>
      <c r="L38" s="118"/>
      <c r="M38" s="18"/>
      <c r="Q38" s="11"/>
      <c r="S38" s="10"/>
      <c r="T38" s="12"/>
      <c r="U38" s="1"/>
    </row>
    <row r="39" spans="3:21" ht="15" customHeight="1">
      <c r="C39" s="549"/>
      <c r="D39" s="119" t="s">
        <v>1062</v>
      </c>
      <c r="E39" s="119" t="s">
        <v>1015</v>
      </c>
      <c r="F39" s="121"/>
      <c r="G39" s="176" t="s">
        <v>1063</v>
      </c>
      <c r="H39" s="123">
        <v>2000</v>
      </c>
      <c r="I39" s="249">
        <f>SUMIF($M$72:$M$1431,"B.III.2.3",$L$72:$L$1431)</f>
        <v>0</v>
      </c>
      <c r="J39" s="251">
        <f t="shared" si="0"/>
        <v>2000</v>
      </c>
      <c r="K39" s="118"/>
      <c r="L39" s="118"/>
      <c r="M39" s="18"/>
      <c r="Q39" s="11"/>
      <c r="S39" s="10"/>
      <c r="T39" s="12"/>
      <c r="U39" s="1"/>
    </row>
    <row r="40" spans="3:21" ht="15" customHeight="1">
      <c r="C40" s="549"/>
      <c r="D40" s="119" t="s">
        <v>1112</v>
      </c>
      <c r="E40" s="119" t="s">
        <v>1015</v>
      </c>
      <c r="F40" s="121"/>
      <c r="G40" s="166" t="s">
        <v>1113</v>
      </c>
      <c r="H40" s="123">
        <v>2000</v>
      </c>
      <c r="I40" s="249">
        <f>SUMIF($M$72:$M$1431,"B.III.2.4",$L$72:$L$1431)</f>
        <v>0</v>
      </c>
      <c r="J40" s="251">
        <f t="shared" si="0"/>
        <v>2000</v>
      </c>
      <c r="K40" s="118"/>
      <c r="L40" s="118"/>
      <c r="M40" s="18"/>
      <c r="Q40" s="11"/>
      <c r="S40" s="10"/>
      <c r="T40" s="12"/>
      <c r="U40" s="1"/>
    </row>
    <row r="41" spans="3:21" ht="30" customHeight="1">
      <c r="C41" s="549"/>
      <c r="D41" s="119" t="s">
        <v>1114</v>
      </c>
      <c r="E41" s="119" t="s">
        <v>1015</v>
      </c>
      <c r="F41" s="121"/>
      <c r="G41" s="232" t="s">
        <v>1115</v>
      </c>
      <c r="H41" s="123">
        <v>2000</v>
      </c>
      <c r="I41" s="249">
        <f>SUMIF($M$72:$M$1431,"B.III.2.6",$L$72:$L$1431)</f>
        <v>0</v>
      </c>
      <c r="J41" s="251">
        <f t="shared" si="0"/>
        <v>2000</v>
      </c>
      <c r="K41" s="118"/>
      <c r="L41" s="118"/>
      <c r="M41" s="18"/>
      <c r="Q41" s="11"/>
      <c r="S41" s="10"/>
      <c r="T41" s="12"/>
      <c r="U41" s="1"/>
    </row>
    <row r="42" spans="3:21" ht="18" customHeight="1">
      <c r="C42" s="549"/>
      <c r="D42" s="119" t="s">
        <v>1148</v>
      </c>
      <c r="E42" s="119" t="s">
        <v>1015</v>
      </c>
      <c r="F42" s="121"/>
      <c r="G42" s="236" t="s">
        <v>1149</v>
      </c>
      <c r="H42" s="123">
        <v>2000</v>
      </c>
      <c r="I42" s="249">
        <f>SUMIF($M$72:$M$1431,"B.III.2.7",$L$72:$L$1431)</f>
        <v>0</v>
      </c>
      <c r="J42" s="251">
        <f t="shared" si="0"/>
        <v>2000</v>
      </c>
      <c r="K42" s="118"/>
      <c r="L42" s="118"/>
      <c r="M42" s="18"/>
      <c r="Q42" s="11"/>
      <c r="S42" s="10"/>
      <c r="T42" s="12"/>
      <c r="U42" s="1"/>
    </row>
    <row r="43" spans="3:21" ht="15.75" customHeight="1">
      <c r="C43" s="549"/>
      <c r="D43" s="119" t="s">
        <v>1185</v>
      </c>
      <c r="E43" s="119" t="s">
        <v>1015</v>
      </c>
      <c r="F43" s="121"/>
      <c r="G43" s="239" t="s">
        <v>1186</v>
      </c>
      <c r="H43" s="123">
        <v>3000</v>
      </c>
      <c r="I43" s="249">
        <f>SUMIF($M$72:$M$1431,"B.III.2.10",$L$72:$L$1431)</f>
        <v>0</v>
      </c>
      <c r="J43" s="251">
        <f t="shared" si="0"/>
        <v>3000</v>
      </c>
      <c r="K43" s="118"/>
      <c r="L43" s="118"/>
      <c r="M43" s="18"/>
      <c r="Q43" s="11"/>
      <c r="S43" s="10"/>
      <c r="T43" s="12"/>
      <c r="U43" s="1"/>
    </row>
    <row r="44" spans="3:21" ht="16.5" customHeight="1">
      <c r="C44" s="549"/>
      <c r="D44" s="119" t="s">
        <v>1217</v>
      </c>
      <c r="E44" s="119" t="s">
        <v>1015</v>
      </c>
      <c r="F44" s="121"/>
      <c r="G44" s="243" t="s">
        <v>1218</v>
      </c>
      <c r="H44" s="123">
        <v>5000</v>
      </c>
      <c r="I44" s="249">
        <f>SUMIF($M$72:$M$1431,"B.III.2.11",$L$72:$L$1431)</f>
        <v>0</v>
      </c>
      <c r="J44" s="251">
        <f t="shared" si="0"/>
        <v>5000</v>
      </c>
      <c r="K44" s="118"/>
      <c r="L44" s="118"/>
      <c r="M44" s="18"/>
      <c r="Q44" s="11"/>
      <c r="S44" s="10"/>
      <c r="T44" s="12"/>
      <c r="U44" s="1"/>
    </row>
    <row r="45" spans="3:21" ht="15" customHeight="1">
      <c r="C45" s="549" t="s">
        <v>671</v>
      </c>
      <c r="D45" s="129" t="s">
        <v>1225</v>
      </c>
      <c r="E45" s="119" t="s">
        <v>1015</v>
      </c>
      <c r="F45" s="121"/>
      <c r="G45" s="208" t="s">
        <v>1226</v>
      </c>
      <c r="H45" s="123"/>
      <c r="I45" s="249">
        <f>SUMIF($M$72:$M$1431,"C.III.1.1",$L$72:$L$1431)</f>
        <v>0</v>
      </c>
      <c r="J45" s="251">
        <f t="shared" si="0"/>
        <v>0</v>
      </c>
      <c r="K45" s="118"/>
      <c r="L45" s="118"/>
      <c r="M45" s="18"/>
      <c r="Q45" s="11"/>
      <c r="S45" s="10"/>
      <c r="T45" s="12"/>
      <c r="U45" s="1"/>
    </row>
    <row r="46" spans="3:21" ht="15" customHeight="1">
      <c r="C46" s="549"/>
      <c r="D46" s="119" t="s">
        <v>1228</v>
      </c>
      <c r="E46" s="119" t="s">
        <v>1015</v>
      </c>
      <c r="F46" s="121"/>
      <c r="G46" s="252" t="s">
        <v>1227</v>
      </c>
      <c r="H46" s="123">
        <v>2000</v>
      </c>
      <c r="I46" s="249">
        <f>SUMIF($M$72:$M$1431,"C.III.1.2",$L$72:$L$1431)</f>
        <v>0</v>
      </c>
      <c r="J46" s="251">
        <f t="shared" si="0"/>
        <v>2000</v>
      </c>
      <c r="K46" s="118"/>
      <c r="L46" s="118"/>
      <c r="M46" s="18"/>
      <c r="Q46" s="11"/>
      <c r="S46" s="10"/>
      <c r="T46" s="12"/>
      <c r="U46" s="1"/>
    </row>
    <row r="47" spans="3:21" ht="30.75" customHeight="1">
      <c r="C47" s="224" t="s">
        <v>670</v>
      </c>
      <c r="D47" s="119" t="s">
        <v>1229</v>
      </c>
      <c r="E47" s="119" t="s">
        <v>1015</v>
      </c>
      <c r="F47" s="121"/>
      <c r="G47" s="175" t="s">
        <v>1230</v>
      </c>
      <c r="H47" s="123">
        <v>10000</v>
      </c>
      <c r="I47" s="249">
        <f>SUMIF($M$72:$M$1431,"C.III.2.2",$L$72:$L$1431)</f>
        <v>0</v>
      </c>
      <c r="J47" s="251">
        <f t="shared" si="0"/>
        <v>10000</v>
      </c>
      <c r="K47" s="118"/>
      <c r="L47" s="118"/>
      <c r="M47" s="18"/>
      <c r="Q47" s="11"/>
      <c r="S47" s="10"/>
      <c r="T47" s="12"/>
      <c r="U47" s="1"/>
    </row>
    <row r="48" spans="3:21" ht="31.5" customHeight="1">
      <c r="C48" s="549" t="s">
        <v>669</v>
      </c>
      <c r="D48" s="129" t="s">
        <v>1329</v>
      </c>
      <c r="E48" s="119" t="s">
        <v>1015</v>
      </c>
      <c r="F48" s="121"/>
      <c r="G48" s="148" t="s">
        <v>1330</v>
      </c>
      <c r="H48" s="123">
        <v>12000</v>
      </c>
      <c r="I48" s="249">
        <f>SUMIF($M$72:$M$1431,"E.III.1.1",$L$72:$L$1431)</f>
        <v>0</v>
      </c>
      <c r="J48" s="251">
        <f t="shared" si="0"/>
        <v>12000</v>
      </c>
      <c r="K48" s="118"/>
      <c r="L48" s="118"/>
      <c r="M48" s="18"/>
      <c r="Q48" s="11"/>
      <c r="S48" s="10"/>
      <c r="T48" s="12"/>
      <c r="U48" s="1"/>
    </row>
    <row r="49" spans="3:21" ht="15" customHeight="1">
      <c r="C49" s="549"/>
      <c r="D49" s="129" t="s">
        <v>1367</v>
      </c>
      <c r="E49" s="119" t="s">
        <v>1015</v>
      </c>
      <c r="F49" s="121"/>
      <c r="G49" s="139" t="s">
        <v>1368</v>
      </c>
      <c r="H49" s="123">
        <v>2000</v>
      </c>
      <c r="I49" s="249">
        <f>SUMIF($M$72:$M$1431,"E.III.2.2",$L$72:$L$1431)</f>
        <v>0</v>
      </c>
      <c r="J49" s="251">
        <f t="shared" si="0"/>
        <v>2000</v>
      </c>
      <c r="K49" s="118"/>
      <c r="L49" s="118"/>
      <c r="M49" s="18"/>
      <c r="Q49" s="11"/>
      <c r="S49" s="10"/>
      <c r="T49" s="12"/>
      <c r="U49" s="1"/>
    </row>
    <row r="50" spans="3:21" ht="15" customHeight="1">
      <c r="C50" s="549"/>
      <c r="D50" s="119" t="s">
        <v>1393</v>
      </c>
      <c r="E50" s="119" t="s">
        <v>1015</v>
      </c>
      <c r="F50" s="121"/>
      <c r="G50" s="259" t="s">
        <v>571</v>
      </c>
      <c r="H50" s="123">
        <v>5000</v>
      </c>
      <c r="I50" s="249">
        <f>SUMIF($M$72:$M$1431,"E.III.2.3",$L$72:$L$1431)</f>
        <v>0</v>
      </c>
      <c r="J50" s="251">
        <f t="shared" si="0"/>
        <v>5000</v>
      </c>
      <c r="K50" s="118"/>
      <c r="L50" s="118"/>
      <c r="M50" s="18"/>
      <c r="Q50" s="11"/>
      <c r="S50" s="10"/>
      <c r="T50" s="12"/>
      <c r="U50" s="1"/>
    </row>
    <row r="51" spans="3:21" ht="15" customHeight="1">
      <c r="C51" s="225" t="s">
        <v>673</v>
      </c>
      <c r="D51" s="119" t="s">
        <v>1394</v>
      </c>
      <c r="E51" s="119" t="s">
        <v>1015</v>
      </c>
      <c r="F51" s="121"/>
      <c r="G51" s="270" t="s">
        <v>1395</v>
      </c>
      <c r="H51" s="123">
        <v>3500</v>
      </c>
      <c r="I51" s="249">
        <f>SUMIF($M$72:$M$1431,"F.III.1.1",$L$72:$L$1431)</f>
        <v>0</v>
      </c>
      <c r="J51" s="251">
        <f t="shared" si="0"/>
        <v>3500</v>
      </c>
      <c r="K51" s="118"/>
      <c r="L51" s="118"/>
      <c r="M51" s="18"/>
      <c r="Q51" s="11"/>
      <c r="S51" s="10"/>
      <c r="T51" s="12"/>
      <c r="U51" s="1"/>
    </row>
    <row r="52" spans="3:21" ht="15" customHeight="1">
      <c r="C52" s="303"/>
      <c r="D52" s="129" t="s">
        <v>1685</v>
      </c>
      <c r="E52" s="119" t="s">
        <v>1015</v>
      </c>
      <c r="F52" s="121"/>
      <c r="G52" s="333" t="s">
        <v>1686</v>
      </c>
      <c r="H52" s="123">
        <v>1500</v>
      </c>
      <c r="I52" s="249">
        <f>SUMIF($M$72:$M$1431,"F.III.1.2",$L$72:$L$1431)</f>
        <v>0</v>
      </c>
      <c r="J52" s="251">
        <f t="shared" si="0"/>
        <v>1500</v>
      </c>
      <c r="K52" s="118"/>
      <c r="L52" s="118"/>
      <c r="M52" s="18"/>
      <c r="Q52" s="11"/>
      <c r="S52" s="10"/>
      <c r="T52" s="12"/>
      <c r="U52" s="1"/>
    </row>
    <row r="53" spans="3:21" ht="15" customHeight="1">
      <c r="C53" s="548" t="s">
        <v>674</v>
      </c>
      <c r="D53" s="129" t="s">
        <v>1420</v>
      </c>
      <c r="E53" s="119" t="s">
        <v>1015</v>
      </c>
      <c r="F53" s="121"/>
      <c r="G53" s="276" t="s">
        <v>676</v>
      </c>
      <c r="H53" s="123">
        <v>2000</v>
      </c>
      <c r="I53" s="249">
        <f>SUMIF($M$72:$M$1431,"G.III.2.1",$L$72:$L$1431)</f>
        <v>0</v>
      </c>
      <c r="J53" s="251">
        <f t="shared" si="0"/>
        <v>2000</v>
      </c>
      <c r="K53" s="118"/>
      <c r="L53" s="118"/>
      <c r="M53" s="18"/>
      <c r="Q53" s="11"/>
      <c r="S53" s="10"/>
      <c r="T53" s="12"/>
      <c r="U53" s="1"/>
    </row>
    <row r="54" spans="3:21" ht="15" customHeight="1">
      <c r="C54" s="548"/>
      <c r="D54" s="129" t="s">
        <v>1421</v>
      </c>
      <c r="E54" s="119" t="s">
        <v>1015</v>
      </c>
      <c r="F54" s="121"/>
      <c r="G54" s="280" t="s">
        <v>773</v>
      </c>
      <c r="H54" s="123">
        <v>150</v>
      </c>
      <c r="I54" s="249">
        <f>SUMIF($M$72:$M$1431,"G.III.2.2",$L$72:$L$1431)</f>
        <v>0</v>
      </c>
      <c r="J54" s="251">
        <f t="shared" si="0"/>
        <v>150</v>
      </c>
      <c r="K54" s="118"/>
      <c r="L54" s="118"/>
      <c r="M54" s="18"/>
      <c r="Q54" s="11"/>
      <c r="S54" s="10"/>
      <c r="T54" s="12"/>
      <c r="U54" s="1"/>
    </row>
    <row r="55" spans="3:21" ht="15" customHeight="1">
      <c r="C55" s="548"/>
      <c r="D55" s="119" t="s">
        <v>1422</v>
      </c>
      <c r="E55" s="119" t="s">
        <v>1015</v>
      </c>
      <c r="F55" s="121"/>
      <c r="G55" s="284" t="s">
        <v>1423</v>
      </c>
      <c r="H55" s="123">
        <v>700</v>
      </c>
      <c r="I55" s="249">
        <f>SUMIF($M$72:$M$1431,"G.III.2.3",$L$72:$L$1431)</f>
        <v>0</v>
      </c>
      <c r="J55" s="251">
        <f t="shared" si="0"/>
        <v>700</v>
      </c>
      <c r="K55" s="118"/>
      <c r="L55" s="118"/>
      <c r="M55" s="18"/>
      <c r="Q55" s="11"/>
      <c r="S55" s="10"/>
      <c r="T55" s="12"/>
      <c r="U55" s="1"/>
    </row>
    <row r="56" spans="3:21" ht="15" customHeight="1">
      <c r="C56" s="543" t="s">
        <v>778</v>
      </c>
      <c r="D56" s="119" t="s">
        <v>1424</v>
      </c>
      <c r="E56" s="119" t="s">
        <v>1015</v>
      </c>
      <c r="F56" s="121"/>
      <c r="G56" s="291" t="s">
        <v>780</v>
      </c>
      <c r="H56" s="123">
        <v>1500</v>
      </c>
      <c r="I56" s="249">
        <f>SUMIF($M$72:$M$1431,"H.III.2.1",$L$72:$L$1431)</f>
        <v>0</v>
      </c>
      <c r="J56" s="251">
        <f t="shared" si="0"/>
        <v>1500</v>
      </c>
      <c r="K56" s="118"/>
      <c r="L56" s="118"/>
      <c r="M56" s="18"/>
      <c r="Q56" s="11"/>
      <c r="S56" s="10"/>
      <c r="T56" s="12"/>
      <c r="U56" s="1"/>
    </row>
    <row r="57" spans="3:21" ht="33.75" customHeight="1">
      <c r="C57" s="543"/>
      <c r="D57" s="119" t="s">
        <v>1425</v>
      </c>
      <c r="E57" s="119" t="s">
        <v>1015</v>
      </c>
      <c r="F57" s="121"/>
      <c r="G57" s="176" t="s">
        <v>1426</v>
      </c>
      <c r="H57" s="123">
        <v>500</v>
      </c>
      <c r="I57" s="249">
        <f>SUMIF($M$72:$M$1431,"H.III.2.8",$L$72:$L$1431)</f>
        <v>0</v>
      </c>
      <c r="J57" s="251">
        <f t="shared" si="0"/>
        <v>500</v>
      </c>
      <c r="K57" s="118"/>
      <c r="L57" s="118"/>
      <c r="M57" s="18"/>
      <c r="Q57" s="11"/>
      <c r="S57" s="10"/>
      <c r="T57" s="12"/>
      <c r="U57" s="1"/>
    </row>
    <row r="58" spans="3:21" ht="15" customHeight="1">
      <c r="C58" s="223" t="s">
        <v>874</v>
      </c>
      <c r="D58" s="119" t="s">
        <v>1427</v>
      </c>
      <c r="E58" s="119" t="s">
        <v>1015</v>
      </c>
      <c r="F58" s="121"/>
      <c r="G58" s="139" t="s">
        <v>1428</v>
      </c>
      <c r="H58" s="123">
        <v>15000</v>
      </c>
      <c r="I58" s="249">
        <f>SUMIF($M$72:$M$1431,"I.III.2.3",$L$72:$L$1431)</f>
        <v>0</v>
      </c>
      <c r="J58" s="251">
        <f t="shared" si="0"/>
        <v>15000</v>
      </c>
      <c r="K58" s="118"/>
      <c r="L58" s="118"/>
      <c r="M58" s="18"/>
      <c r="Q58" s="11"/>
      <c r="S58" s="10"/>
      <c r="T58" s="12"/>
      <c r="U58" s="1"/>
    </row>
    <row r="59" spans="3:21" ht="30.75" customHeight="1">
      <c r="C59" s="548" t="s">
        <v>1429</v>
      </c>
      <c r="D59" s="129" t="s">
        <v>1430</v>
      </c>
      <c r="E59" s="119" t="s">
        <v>1431</v>
      </c>
      <c r="F59" s="121"/>
      <c r="G59" s="142" t="s">
        <v>1432</v>
      </c>
      <c r="H59" s="123">
        <v>5000</v>
      </c>
      <c r="I59" s="249">
        <f>SUMIF($M$72:$M$1431,"B.IV.1.1",$L$72:$L$1431)</f>
        <v>0</v>
      </c>
      <c r="J59" s="251">
        <f t="shared" si="0"/>
        <v>5000</v>
      </c>
      <c r="K59" s="118"/>
      <c r="L59" s="118"/>
      <c r="M59" s="18"/>
      <c r="Q59" s="11"/>
      <c r="S59" s="10"/>
      <c r="T59" s="12"/>
      <c r="U59" s="1"/>
    </row>
    <row r="60" spans="3:21" ht="30" customHeight="1">
      <c r="C60" s="548"/>
      <c r="D60" s="129" t="s">
        <v>1433</v>
      </c>
      <c r="E60" s="119" t="s">
        <v>1431</v>
      </c>
      <c r="F60" s="121"/>
      <c r="G60" s="189" t="s">
        <v>1434</v>
      </c>
      <c r="H60" s="123">
        <v>5000</v>
      </c>
      <c r="I60" s="249">
        <f>SUMIF($M$72:$M$1431,"B.IV.1.2",$L$72:$L$1431)</f>
        <v>0</v>
      </c>
      <c r="J60" s="251">
        <f t="shared" si="0"/>
        <v>5000</v>
      </c>
      <c r="K60" s="118"/>
      <c r="L60" s="118"/>
      <c r="M60" s="18"/>
      <c r="Q60" s="11"/>
      <c r="S60" s="10"/>
      <c r="T60" s="12"/>
      <c r="U60" s="1"/>
    </row>
    <row r="61" spans="3:21" ht="15" customHeight="1">
      <c r="C61" s="548"/>
      <c r="D61" s="129" t="s">
        <v>1443</v>
      </c>
      <c r="E61" s="119" t="s">
        <v>1431</v>
      </c>
      <c r="F61" s="121"/>
      <c r="G61" s="124" t="s">
        <v>1444</v>
      </c>
      <c r="H61" s="123">
        <v>10000</v>
      </c>
      <c r="I61" s="249">
        <f>SUMIF($M$72:$M$1431,"B.IV.2.1",$L$72:$L$1431)</f>
        <v>0</v>
      </c>
      <c r="J61" s="251">
        <f t="shared" si="0"/>
        <v>10000</v>
      </c>
      <c r="K61" s="118"/>
      <c r="L61" s="118"/>
      <c r="M61" s="18"/>
      <c r="Q61" s="11"/>
      <c r="S61" s="10"/>
      <c r="T61" s="12"/>
      <c r="U61" s="1"/>
    </row>
    <row r="62" spans="3:21" ht="15" customHeight="1">
      <c r="C62" s="548"/>
      <c r="D62" s="129" t="s">
        <v>1453</v>
      </c>
      <c r="E62" s="119" t="s">
        <v>1431</v>
      </c>
      <c r="F62" s="121"/>
      <c r="G62" s="311" t="s">
        <v>1368</v>
      </c>
      <c r="H62" s="123">
        <v>2000</v>
      </c>
      <c r="I62" s="249">
        <f>SUMIF($M$72:$M$1431,"B.IV.2.3",$L$72:$L$1431)</f>
        <v>0</v>
      </c>
      <c r="J62" s="251">
        <f t="shared" si="0"/>
        <v>2000</v>
      </c>
      <c r="K62" s="118"/>
      <c r="L62" s="118"/>
      <c r="M62" s="18"/>
      <c r="Q62" s="11"/>
      <c r="S62" s="10"/>
      <c r="T62" s="12"/>
      <c r="U62" s="1"/>
    </row>
    <row r="63" spans="3:21" ht="15" customHeight="1">
      <c r="C63" s="548"/>
      <c r="D63" s="319" t="s">
        <v>1466</v>
      </c>
      <c r="E63" s="119" t="s">
        <v>1431</v>
      </c>
      <c r="F63" s="121"/>
      <c r="G63" s="318" t="s">
        <v>1467</v>
      </c>
      <c r="H63" s="402">
        <v>10000</v>
      </c>
      <c r="I63" s="249">
        <f>SUMIF($M$72:$M$1431,"B.IV.2.4",$L$72:$L$1431)</f>
        <v>0</v>
      </c>
      <c r="J63" s="251">
        <f t="shared" si="0"/>
        <v>10000</v>
      </c>
      <c r="K63" s="35"/>
      <c r="L63" s="35"/>
      <c r="M63" s="18"/>
      <c r="Q63" s="11"/>
      <c r="S63" s="10"/>
      <c r="T63" s="12"/>
      <c r="U63" s="1"/>
    </row>
    <row r="64" spans="3:21" ht="15" customHeight="1">
      <c r="C64" s="548"/>
      <c r="D64" s="319" t="s">
        <v>1530</v>
      </c>
      <c r="E64" s="119" t="s">
        <v>1431</v>
      </c>
      <c r="F64" s="121"/>
      <c r="G64" s="320" t="s">
        <v>1531</v>
      </c>
      <c r="H64" s="402">
        <v>8000</v>
      </c>
      <c r="I64" s="249">
        <f>SUMIF($M$72:$M$1431,"B.IV.2.5",$L$72:$L$1431)</f>
        <v>0</v>
      </c>
      <c r="J64" s="251">
        <f t="shared" si="0"/>
        <v>8000</v>
      </c>
      <c r="K64" s="35"/>
      <c r="L64" s="35"/>
      <c r="M64" s="18"/>
      <c r="Q64" s="11"/>
      <c r="S64" s="10"/>
      <c r="T64" s="12"/>
      <c r="U64" s="1"/>
    </row>
    <row r="65" spans="3:21" ht="15" customHeight="1">
      <c r="C65" s="548"/>
      <c r="D65" s="316" t="s">
        <v>1604</v>
      </c>
      <c r="E65" s="119" t="s">
        <v>1431</v>
      </c>
      <c r="F65" s="121"/>
      <c r="G65" s="139" t="s">
        <v>1428</v>
      </c>
      <c r="H65" s="402">
        <v>15000</v>
      </c>
      <c r="I65" s="249">
        <f>SUMIF($M$72:$M$1431,"B.IV.2.6",$L$72:$L$1431)</f>
        <v>0</v>
      </c>
      <c r="J65" s="251">
        <f t="shared" si="0"/>
        <v>15000</v>
      </c>
      <c r="K65" s="35"/>
      <c r="L65" s="35"/>
      <c r="M65" s="18"/>
      <c r="Q65" s="11"/>
      <c r="S65" s="10"/>
      <c r="T65" s="12"/>
      <c r="U65" s="1"/>
    </row>
    <row r="66" spans="3:21" ht="33" customHeight="1">
      <c r="C66" s="302" t="s">
        <v>669</v>
      </c>
      <c r="D66" s="316" t="s">
        <v>1654</v>
      </c>
      <c r="E66" s="119" t="s">
        <v>1431</v>
      </c>
      <c r="F66" s="121"/>
      <c r="G66" s="324" t="s">
        <v>1655</v>
      </c>
      <c r="H66" s="402">
        <v>5000</v>
      </c>
      <c r="I66" s="249">
        <f>SUMIF($M$72:$M$1431,"E.IV.2.1",$L$72:$L$1431)</f>
        <v>0</v>
      </c>
      <c r="J66" s="251">
        <f>H66-I66</f>
        <v>5000</v>
      </c>
      <c r="K66" s="35"/>
      <c r="L66" s="35"/>
      <c r="M66" s="18"/>
      <c r="Q66" s="11"/>
      <c r="S66" s="10"/>
      <c r="T66" s="12"/>
      <c r="U66" s="1"/>
    </row>
    <row r="67" spans="3:21" ht="15" customHeight="1">
      <c r="C67" s="317"/>
      <c r="D67" s="315"/>
      <c r="E67" s="117"/>
      <c r="F67" s="30"/>
      <c r="G67" s="31"/>
      <c r="H67" s="32"/>
      <c r="I67" s="33"/>
      <c r="J67" s="34"/>
      <c r="K67" s="35"/>
      <c r="L67" s="35"/>
      <c r="M67" s="18"/>
      <c r="Q67" s="11"/>
      <c r="S67" s="10"/>
      <c r="T67" s="12"/>
      <c r="U67" s="1"/>
    </row>
    <row r="68" spans="4:21" ht="28.5" customHeight="1">
      <c r="D68" s="30"/>
      <c r="E68" s="30"/>
      <c r="F68" s="30"/>
      <c r="G68" s="31"/>
      <c r="H68" s="537"/>
      <c r="I68" s="538" t="s">
        <v>1702</v>
      </c>
      <c r="J68" s="536" t="s">
        <v>1703</v>
      </c>
      <c r="K68" s="540"/>
      <c r="L68" s="540"/>
      <c r="M68" s="18"/>
      <c r="Q68" s="11"/>
      <c r="S68" s="10"/>
      <c r="T68" s="12"/>
      <c r="U68" s="1"/>
    </row>
    <row r="69" spans="4:21" ht="15" customHeight="1">
      <c r="D69" s="30"/>
      <c r="E69" s="30"/>
      <c r="F69" s="30"/>
      <c r="G69" s="31"/>
      <c r="H69" s="537"/>
      <c r="I69" s="539">
        <f>SUM(I3:I18)</f>
        <v>0</v>
      </c>
      <c r="J69" s="251">
        <f>H69-I69</f>
        <v>0</v>
      </c>
      <c r="K69" s="541"/>
      <c r="L69" s="541"/>
      <c r="M69" s="18"/>
      <c r="Q69" s="11"/>
      <c r="S69" s="10"/>
      <c r="T69" s="12"/>
      <c r="U69" s="1"/>
    </row>
    <row r="70" spans="4:21" ht="12.75" customHeight="1">
      <c r="D70" s="36"/>
      <c r="E70" s="36"/>
      <c r="F70" s="36"/>
      <c r="G70" s="37"/>
      <c r="H70" s="15"/>
      <c r="I70" s="38"/>
      <c r="J70" s="14"/>
      <c r="K70" s="14"/>
      <c r="L70" s="14"/>
      <c r="M70" s="18"/>
      <c r="Q70" s="11"/>
      <c r="S70" s="10"/>
      <c r="T70" s="12"/>
      <c r="U70" s="1"/>
    </row>
    <row r="71" spans="4:21" ht="30" customHeight="1">
      <c r="D71" s="39"/>
      <c r="E71" s="39"/>
      <c r="F71" s="40" t="s">
        <v>1704</v>
      </c>
      <c r="G71" s="41" t="s">
        <v>1705</v>
      </c>
      <c r="H71" s="42" t="s">
        <v>1706</v>
      </c>
      <c r="I71" s="43" t="s">
        <v>1707</v>
      </c>
      <c r="J71" s="44" t="s">
        <v>1708</v>
      </c>
      <c r="K71" s="44" t="s">
        <v>1709</v>
      </c>
      <c r="L71" s="45" t="s">
        <v>1711</v>
      </c>
      <c r="M71" s="45" t="s">
        <v>1712</v>
      </c>
      <c r="Q71" s="11"/>
      <c r="S71" s="10"/>
      <c r="T71" s="12"/>
      <c r="U71" s="1"/>
    </row>
    <row r="72" spans="3:21" ht="13.5" customHeight="1">
      <c r="C72" s="340" t="s">
        <v>108</v>
      </c>
      <c r="D72" s="13"/>
      <c r="E72" s="13"/>
      <c r="F72" s="46" t="s">
        <v>110</v>
      </c>
      <c r="G72" s="47" t="s">
        <v>111</v>
      </c>
      <c r="H72" s="48">
        <v>0</v>
      </c>
      <c r="I72" s="49">
        <v>1299</v>
      </c>
      <c r="J72" s="50">
        <v>21</v>
      </c>
      <c r="K72" s="51" t="s">
        <v>1710</v>
      </c>
      <c r="L72" s="52">
        <f aca="true" t="shared" si="1" ref="L72:L170">PRODUCT(H72,I72)</f>
        <v>0</v>
      </c>
      <c r="M72" s="420" t="s">
        <v>108</v>
      </c>
      <c r="N72" s="53"/>
      <c r="O72" s="53"/>
      <c r="P72" s="10" t="b">
        <f aca="true" t="shared" si="2" ref="P72:P170">H72&gt;0</f>
        <v>0</v>
      </c>
      <c r="Q72" s="11"/>
      <c r="R72" s="10"/>
      <c r="S72" s="12"/>
      <c r="T72" s="1"/>
      <c r="U72" s="1"/>
    </row>
    <row r="73" spans="4:21" ht="13.5" customHeight="1">
      <c r="D73" s="13"/>
      <c r="E73" s="13"/>
      <c r="F73" s="46" t="s">
        <v>112</v>
      </c>
      <c r="G73" s="47" t="s">
        <v>113</v>
      </c>
      <c r="H73" s="48">
        <v>0</v>
      </c>
      <c r="I73" s="49">
        <v>899</v>
      </c>
      <c r="J73" s="50">
        <v>21</v>
      </c>
      <c r="K73" s="51" t="s">
        <v>1710</v>
      </c>
      <c r="L73" s="52">
        <f t="shared" si="1"/>
        <v>0</v>
      </c>
      <c r="M73" s="420" t="s">
        <v>108</v>
      </c>
      <c r="N73" s="53"/>
      <c r="O73" s="53"/>
      <c r="P73" s="10" t="b">
        <f t="shared" si="2"/>
        <v>0</v>
      </c>
      <c r="Q73" s="11"/>
      <c r="R73" s="10"/>
      <c r="S73" s="12"/>
      <c r="T73" s="1"/>
      <c r="U73" s="1"/>
    </row>
    <row r="74" spans="4:21" ht="13.5" customHeight="1">
      <c r="D74" s="13"/>
      <c r="E74" s="13"/>
      <c r="F74" s="46" t="s">
        <v>114</v>
      </c>
      <c r="G74" s="47" t="s">
        <v>115</v>
      </c>
      <c r="H74" s="48">
        <v>0</v>
      </c>
      <c r="I74" s="49">
        <v>899</v>
      </c>
      <c r="J74" s="50">
        <v>21</v>
      </c>
      <c r="K74" s="51" t="s">
        <v>1710</v>
      </c>
      <c r="L74" s="52">
        <f t="shared" si="1"/>
        <v>0</v>
      </c>
      <c r="M74" s="420" t="s">
        <v>108</v>
      </c>
      <c r="N74" s="53"/>
      <c r="O74" s="53"/>
      <c r="P74" s="10" t="b">
        <f t="shared" si="2"/>
        <v>0</v>
      </c>
      <c r="Q74" s="11"/>
      <c r="R74" s="10"/>
      <c r="S74" s="12"/>
      <c r="T74" s="1"/>
      <c r="U74" s="1"/>
    </row>
    <row r="75" spans="2:21" ht="13.5" customHeight="1">
      <c r="B75" s="54"/>
      <c r="C75" s="54"/>
      <c r="D75" s="13"/>
      <c r="E75" s="13"/>
      <c r="F75" s="69" t="s">
        <v>117</v>
      </c>
      <c r="G75" s="68" t="s">
        <v>116</v>
      </c>
      <c r="H75" s="48">
        <v>0</v>
      </c>
      <c r="I75" s="49">
        <v>269</v>
      </c>
      <c r="J75" s="50">
        <v>21</v>
      </c>
      <c r="K75" s="51" t="s">
        <v>1710</v>
      </c>
      <c r="L75" s="52">
        <f t="shared" si="1"/>
        <v>0</v>
      </c>
      <c r="M75" s="420" t="s">
        <v>108</v>
      </c>
      <c r="N75" s="53"/>
      <c r="O75" s="53"/>
      <c r="P75" s="10" t="b">
        <f t="shared" si="2"/>
        <v>0</v>
      </c>
      <c r="Q75" s="11"/>
      <c r="R75" s="10"/>
      <c r="S75" s="12"/>
      <c r="T75" s="1"/>
      <c r="U75" s="1"/>
    </row>
    <row r="76" spans="4:21" ht="13.5" customHeight="1">
      <c r="D76" s="13"/>
      <c r="E76" s="13"/>
      <c r="F76" s="46" t="s">
        <v>120</v>
      </c>
      <c r="G76" s="406" t="s">
        <v>121</v>
      </c>
      <c r="H76" s="48">
        <v>0</v>
      </c>
      <c r="I76" s="49">
        <v>459</v>
      </c>
      <c r="J76" s="50">
        <v>21</v>
      </c>
      <c r="K76" s="51" t="s">
        <v>1710</v>
      </c>
      <c r="L76" s="52">
        <f t="shared" si="1"/>
        <v>0</v>
      </c>
      <c r="M76" s="420" t="s">
        <v>108</v>
      </c>
      <c r="N76" s="53"/>
      <c r="O76" s="53"/>
      <c r="P76" s="10" t="b">
        <f t="shared" si="2"/>
        <v>0</v>
      </c>
      <c r="Q76" s="11"/>
      <c r="R76" s="10"/>
      <c r="S76" s="12"/>
      <c r="T76" s="1"/>
      <c r="U76" s="1"/>
    </row>
    <row r="77" spans="4:21" ht="13.5" customHeight="1">
      <c r="D77" s="13"/>
      <c r="E77" s="13"/>
      <c r="F77" s="46" t="s">
        <v>122</v>
      </c>
      <c r="G77" s="406" t="s">
        <v>111</v>
      </c>
      <c r="H77" s="48">
        <v>0</v>
      </c>
      <c r="I77" s="49">
        <v>449</v>
      </c>
      <c r="J77" s="50">
        <v>21</v>
      </c>
      <c r="K77" s="51" t="s">
        <v>1710</v>
      </c>
      <c r="L77" s="52">
        <f t="shared" si="1"/>
        <v>0</v>
      </c>
      <c r="M77" s="420" t="s">
        <v>108</v>
      </c>
      <c r="N77" s="53"/>
      <c r="O77" s="53"/>
      <c r="P77" s="10" t="b">
        <f t="shared" si="2"/>
        <v>0</v>
      </c>
      <c r="Q77" s="11"/>
      <c r="R77" s="10"/>
      <c r="S77" s="12"/>
      <c r="T77" s="1"/>
      <c r="U77" s="1"/>
    </row>
    <row r="78" spans="4:21" ht="13.5" customHeight="1">
      <c r="D78" s="13"/>
      <c r="E78" s="13"/>
      <c r="F78" s="46" t="s">
        <v>123</v>
      </c>
      <c r="G78" s="47" t="s">
        <v>124</v>
      </c>
      <c r="H78" s="48">
        <v>0</v>
      </c>
      <c r="I78" s="49">
        <v>459</v>
      </c>
      <c r="J78" s="50">
        <v>21</v>
      </c>
      <c r="K78" s="51" t="s">
        <v>1710</v>
      </c>
      <c r="L78" s="52">
        <f t="shared" si="1"/>
        <v>0</v>
      </c>
      <c r="M78" s="420" t="s">
        <v>108</v>
      </c>
      <c r="N78" s="53"/>
      <c r="O78" s="53"/>
      <c r="P78" s="10" t="b">
        <f t="shared" si="2"/>
        <v>0</v>
      </c>
      <c r="Q78" s="11"/>
      <c r="R78" s="10"/>
      <c r="S78" s="12"/>
      <c r="T78" s="1"/>
      <c r="U78" s="1"/>
    </row>
    <row r="79" spans="2:21" ht="13.5" customHeight="1">
      <c r="B79" s="54"/>
      <c r="C79" s="54"/>
      <c r="D79" s="13"/>
      <c r="E79" s="13"/>
      <c r="F79" s="46" t="s">
        <v>125</v>
      </c>
      <c r="G79" s="47" t="s">
        <v>126</v>
      </c>
      <c r="H79" s="48">
        <v>0</v>
      </c>
      <c r="I79" s="49">
        <v>899</v>
      </c>
      <c r="J79" s="50">
        <v>21</v>
      </c>
      <c r="K79" s="51" t="s">
        <v>1710</v>
      </c>
      <c r="L79" s="52">
        <f t="shared" si="1"/>
        <v>0</v>
      </c>
      <c r="M79" s="420" t="s">
        <v>108</v>
      </c>
      <c r="N79" s="53"/>
      <c r="O79" s="53"/>
      <c r="P79" s="10" t="b">
        <f t="shared" si="2"/>
        <v>0</v>
      </c>
      <c r="Q79" s="11"/>
      <c r="R79" s="10"/>
      <c r="S79" s="12"/>
      <c r="T79" s="1"/>
      <c r="U79" s="1"/>
    </row>
    <row r="80" spans="4:21" ht="13.5" customHeight="1">
      <c r="D80" s="13"/>
      <c r="E80" s="13"/>
      <c r="F80" s="46" t="s">
        <v>127</v>
      </c>
      <c r="G80" s="47" t="s">
        <v>128</v>
      </c>
      <c r="H80" s="48">
        <v>0</v>
      </c>
      <c r="I80" s="49">
        <v>899</v>
      </c>
      <c r="J80" s="50">
        <v>21</v>
      </c>
      <c r="K80" s="51" t="s">
        <v>1710</v>
      </c>
      <c r="L80" s="52">
        <f t="shared" si="1"/>
        <v>0</v>
      </c>
      <c r="M80" s="420" t="s">
        <v>108</v>
      </c>
      <c r="N80" s="53"/>
      <c r="O80" s="53"/>
      <c r="P80" s="10" t="b">
        <f t="shared" si="2"/>
        <v>0</v>
      </c>
      <c r="Q80" s="11"/>
      <c r="R80" s="10"/>
      <c r="S80" s="12"/>
      <c r="T80" s="1"/>
      <c r="U80" s="1"/>
    </row>
    <row r="81" spans="4:21" ht="13.5" customHeight="1">
      <c r="D81" s="13"/>
      <c r="E81" s="13"/>
      <c r="F81" s="46" t="s">
        <v>118</v>
      </c>
      <c r="G81" s="47" t="s">
        <v>119</v>
      </c>
      <c r="H81" s="48">
        <v>0</v>
      </c>
      <c r="I81" s="49">
        <v>599</v>
      </c>
      <c r="J81" s="50">
        <v>21</v>
      </c>
      <c r="K81" s="51" t="s">
        <v>1710</v>
      </c>
      <c r="L81" s="52">
        <f t="shared" si="1"/>
        <v>0</v>
      </c>
      <c r="M81" s="420" t="s">
        <v>108</v>
      </c>
      <c r="N81" s="53"/>
      <c r="O81" s="53"/>
      <c r="P81" s="10" t="b">
        <f t="shared" si="2"/>
        <v>0</v>
      </c>
      <c r="Q81" s="11"/>
      <c r="R81" s="10"/>
      <c r="S81" s="12"/>
      <c r="T81" s="1"/>
      <c r="U81" s="1"/>
    </row>
    <row r="82" spans="4:21" ht="13.5" customHeight="1">
      <c r="D82" s="13"/>
      <c r="E82" s="13"/>
      <c r="F82" s="46" t="s">
        <v>54</v>
      </c>
      <c r="G82" s="47" t="s">
        <v>129</v>
      </c>
      <c r="H82" s="48">
        <v>0</v>
      </c>
      <c r="I82" s="49">
        <v>499</v>
      </c>
      <c r="J82" s="50">
        <v>21</v>
      </c>
      <c r="K82" s="51" t="s">
        <v>1710</v>
      </c>
      <c r="L82" s="52">
        <f t="shared" si="1"/>
        <v>0</v>
      </c>
      <c r="M82" s="420" t="s">
        <v>108</v>
      </c>
      <c r="N82" s="53"/>
      <c r="O82" s="53"/>
      <c r="P82" s="10" t="b">
        <f t="shared" si="2"/>
        <v>0</v>
      </c>
      <c r="Q82" s="11"/>
      <c r="R82" s="10"/>
      <c r="S82" s="12"/>
      <c r="T82" s="1"/>
      <c r="U82" s="1"/>
    </row>
    <row r="83" spans="2:21" ht="13.5" customHeight="1">
      <c r="B83" s="54"/>
      <c r="C83" s="54"/>
      <c r="D83" s="13"/>
      <c r="E83" s="13"/>
      <c r="F83" s="46" t="s">
        <v>130</v>
      </c>
      <c r="G83" s="47" t="s">
        <v>131</v>
      </c>
      <c r="H83" s="48">
        <v>0</v>
      </c>
      <c r="I83" s="49">
        <v>459</v>
      </c>
      <c r="J83" s="50">
        <v>21</v>
      </c>
      <c r="K83" s="51" t="s">
        <v>1710</v>
      </c>
      <c r="L83" s="52">
        <f t="shared" si="1"/>
        <v>0</v>
      </c>
      <c r="M83" s="420" t="s">
        <v>108</v>
      </c>
      <c r="N83" s="53"/>
      <c r="O83" s="53"/>
      <c r="P83" s="10" t="b">
        <f t="shared" si="2"/>
        <v>0</v>
      </c>
      <c r="Q83" s="11"/>
      <c r="R83" s="10"/>
      <c r="S83" s="12"/>
      <c r="T83" s="1"/>
      <c r="U83" s="1"/>
    </row>
    <row r="84" spans="4:21" ht="13.5" customHeight="1">
      <c r="D84" s="13"/>
      <c r="E84" s="13"/>
      <c r="F84" s="46" t="s">
        <v>132</v>
      </c>
      <c r="G84" s="47" t="s">
        <v>131</v>
      </c>
      <c r="H84" s="48">
        <v>0</v>
      </c>
      <c r="I84" s="49">
        <v>699</v>
      </c>
      <c r="J84" s="50">
        <v>21</v>
      </c>
      <c r="K84" s="51" t="s">
        <v>1710</v>
      </c>
      <c r="L84" s="52">
        <f t="shared" si="1"/>
        <v>0</v>
      </c>
      <c r="M84" s="420" t="s">
        <v>108</v>
      </c>
      <c r="N84" s="53"/>
      <c r="O84" s="53"/>
      <c r="P84" s="10" t="b">
        <f t="shared" si="2"/>
        <v>0</v>
      </c>
      <c r="Q84" s="11"/>
      <c r="R84" s="10"/>
      <c r="S84" s="12"/>
      <c r="T84" s="1"/>
      <c r="U84" s="1"/>
    </row>
    <row r="85" spans="4:21" ht="13.5" customHeight="1">
      <c r="D85" s="13"/>
      <c r="E85" s="13"/>
      <c r="F85" s="55" t="s">
        <v>133</v>
      </c>
      <c r="G85" s="56" t="s">
        <v>134</v>
      </c>
      <c r="H85" s="48">
        <v>0</v>
      </c>
      <c r="I85" s="49">
        <v>999</v>
      </c>
      <c r="J85" s="50">
        <v>21</v>
      </c>
      <c r="K85" s="51" t="s">
        <v>1710</v>
      </c>
      <c r="L85" s="52">
        <f t="shared" si="1"/>
        <v>0</v>
      </c>
      <c r="M85" s="420" t="s">
        <v>108</v>
      </c>
      <c r="N85" s="53"/>
      <c r="O85" s="53"/>
      <c r="P85" s="10" t="b">
        <f t="shared" si="2"/>
        <v>0</v>
      </c>
      <c r="Q85" s="11"/>
      <c r="R85" s="10"/>
      <c r="S85" s="12"/>
      <c r="T85" s="1"/>
      <c r="U85" s="1"/>
    </row>
    <row r="86" spans="2:21" ht="13.5" customHeight="1">
      <c r="B86" s="54"/>
      <c r="C86" s="54"/>
      <c r="D86" s="13"/>
      <c r="E86" s="13"/>
      <c r="F86" s="55" t="s">
        <v>135</v>
      </c>
      <c r="G86" s="56" t="s">
        <v>136</v>
      </c>
      <c r="H86" s="48">
        <v>0</v>
      </c>
      <c r="I86" s="49">
        <v>899</v>
      </c>
      <c r="J86" s="50">
        <v>21</v>
      </c>
      <c r="K86" s="51" t="s">
        <v>1710</v>
      </c>
      <c r="L86" s="52">
        <f t="shared" si="1"/>
        <v>0</v>
      </c>
      <c r="M86" s="420" t="s">
        <v>108</v>
      </c>
      <c r="N86" s="53"/>
      <c r="O86" s="53"/>
      <c r="P86" s="10" t="b">
        <f t="shared" si="2"/>
        <v>0</v>
      </c>
      <c r="Q86" s="11"/>
      <c r="R86" s="10"/>
      <c r="S86" s="12"/>
      <c r="T86" s="1"/>
      <c r="U86" s="1"/>
    </row>
    <row r="87" spans="4:21" ht="13.5" customHeight="1">
      <c r="D87" s="13"/>
      <c r="E87" s="13"/>
      <c r="F87" s="55" t="s">
        <v>137</v>
      </c>
      <c r="G87" s="56" t="s">
        <v>138</v>
      </c>
      <c r="H87" s="48">
        <v>0</v>
      </c>
      <c r="I87" s="49">
        <v>659</v>
      </c>
      <c r="J87" s="50">
        <v>21</v>
      </c>
      <c r="K87" s="51" t="s">
        <v>1710</v>
      </c>
      <c r="L87" s="52">
        <f t="shared" si="1"/>
        <v>0</v>
      </c>
      <c r="M87" s="420" t="s">
        <v>108</v>
      </c>
      <c r="N87" s="53"/>
      <c r="O87" s="53"/>
      <c r="P87" s="10" t="b">
        <f t="shared" si="2"/>
        <v>0</v>
      </c>
      <c r="Q87" s="11"/>
      <c r="R87" s="10"/>
      <c r="S87" s="12"/>
      <c r="T87" s="1"/>
      <c r="U87" s="1"/>
    </row>
    <row r="88" spans="4:21" ht="13.5" customHeight="1">
      <c r="D88" s="13"/>
      <c r="E88" s="13"/>
      <c r="F88" s="55" t="s">
        <v>139</v>
      </c>
      <c r="G88" s="56" t="s">
        <v>140</v>
      </c>
      <c r="H88" s="48">
        <v>0</v>
      </c>
      <c r="I88" s="49">
        <v>59</v>
      </c>
      <c r="J88" s="50">
        <v>21</v>
      </c>
      <c r="K88" s="51" t="s">
        <v>1710</v>
      </c>
      <c r="L88" s="52">
        <f t="shared" si="1"/>
        <v>0</v>
      </c>
      <c r="M88" s="420" t="s">
        <v>108</v>
      </c>
      <c r="N88" s="53"/>
      <c r="O88" s="53"/>
      <c r="P88" s="10" t="b">
        <f t="shared" si="2"/>
        <v>0</v>
      </c>
      <c r="Q88" s="11"/>
      <c r="R88" s="10"/>
      <c r="S88" s="12"/>
      <c r="T88" s="1"/>
      <c r="U88" s="1"/>
    </row>
    <row r="89" spans="4:21" ht="13.5" customHeight="1">
      <c r="D89" s="13"/>
      <c r="E89" s="13"/>
      <c r="F89" s="55" t="s">
        <v>141</v>
      </c>
      <c r="G89" s="56" t="s">
        <v>142</v>
      </c>
      <c r="H89" s="48">
        <v>0</v>
      </c>
      <c r="I89" s="49">
        <v>499</v>
      </c>
      <c r="J89" s="50">
        <v>21</v>
      </c>
      <c r="K89" s="51" t="s">
        <v>1710</v>
      </c>
      <c r="L89" s="52">
        <f t="shared" si="1"/>
        <v>0</v>
      </c>
      <c r="M89" s="420" t="s">
        <v>108</v>
      </c>
      <c r="N89" s="53"/>
      <c r="O89" s="53"/>
      <c r="P89" s="10" t="b">
        <f t="shared" si="2"/>
        <v>0</v>
      </c>
      <c r="Q89" s="11"/>
      <c r="R89" s="10"/>
      <c r="S89" s="12"/>
      <c r="T89" s="1"/>
      <c r="U89" s="1"/>
    </row>
    <row r="90" spans="2:21" ht="13.5" customHeight="1">
      <c r="B90" s="54"/>
      <c r="C90" s="54"/>
      <c r="D90" s="13"/>
      <c r="E90" s="13"/>
      <c r="F90" s="55" t="s">
        <v>143</v>
      </c>
      <c r="G90" s="56" t="s">
        <v>144</v>
      </c>
      <c r="H90" s="48">
        <v>0</v>
      </c>
      <c r="I90" s="49">
        <v>99</v>
      </c>
      <c r="J90" s="50">
        <v>21</v>
      </c>
      <c r="K90" s="51" t="s">
        <v>1710</v>
      </c>
      <c r="L90" s="52">
        <f t="shared" si="1"/>
        <v>0</v>
      </c>
      <c r="M90" s="420" t="s">
        <v>108</v>
      </c>
      <c r="N90" s="53"/>
      <c r="O90" s="53"/>
      <c r="P90" s="10" t="b">
        <f t="shared" si="2"/>
        <v>0</v>
      </c>
      <c r="Q90" s="11"/>
      <c r="R90" s="10"/>
      <c r="S90" s="12"/>
      <c r="T90" s="1"/>
      <c r="U90" s="1"/>
    </row>
    <row r="91" spans="4:21" ht="13.5" customHeight="1">
      <c r="D91" s="13"/>
      <c r="E91" s="13"/>
      <c r="F91" s="55" t="s">
        <v>145</v>
      </c>
      <c r="G91" s="56" t="s">
        <v>146</v>
      </c>
      <c r="H91" s="48">
        <v>0</v>
      </c>
      <c r="I91" s="49">
        <v>259</v>
      </c>
      <c r="J91" s="50">
        <v>21</v>
      </c>
      <c r="K91" s="51" t="s">
        <v>1710</v>
      </c>
      <c r="L91" s="52">
        <f t="shared" si="1"/>
        <v>0</v>
      </c>
      <c r="M91" s="420" t="s">
        <v>108</v>
      </c>
      <c r="N91" s="53"/>
      <c r="O91" s="53"/>
      <c r="P91" s="10" t="b">
        <f t="shared" si="2"/>
        <v>0</v>
      </c>
      <c r="Q91" s="11"/>
      <c r="R91" s="10"/>
      <c r="S91" s="12"/>
      <c r="T91" s="1"/>
      <c r="U91" s="1"/>
    </row>
    <row r="92" spans="4:21" ht="13.5" customHeight="1">
      <c r="D92" s="13"/>
      <c r="E92" s="13"/>
      <c r="F92" s="55" t="s">
        <v>147</v>
      </c>
      <c r="G92" s="56" t="s">
        <v>148</v>
      </c>
      <c r="H92" s="48">
        <v>0</v>
      </c>
      <c r="I92" s="49">
        <v>999</v>
      </c>
      <c r="J92" s="50">
        <v>21</v>
      </c>
      <c r="K92" s="51" t="s">
        <v>1710</v>
      </c>
      <c r="L92" s="52">
        <f t="shared" si="1"/>
        <v>0</v>
      </c>
      <c r="M92" s="420" t="s">
        <v>108</v>
      </c>
      <c r="N92" s="53"/>
      <c r="O92" s="53"/>
      <c r="P92" s="10" t="b">
        <f t="shared" si="2"/>
        <v>0</v>
      </c>
      <c r="Q92" s="11"/>
      <c r="R92" s="10"/>
      <c r="S92" s="12"/>
      <c r="T92" s="1"/>
      <c r="U92" s="1"/>
    </row>
    <row r="93" spans="4:21" ht="13.5" customHeight="1">
      <c r="D93" s="13"/>
      <c r="E93" s="13"/>
      <c r="F93" s="55" t="s">
        <v>149</v>
      </c>
      <c r="G93" s="56" t="s">
        <v>150</v>
      </c>
      <c r="H93" s="48">
        <v>0</v>
      </c>
      <c r="I93" s="49">
        <v>999</v>
      </c>
      <c r="J93" s="50">
        <v>21</v>
      </c>
      <c r="K93" s="51" t="s">
        <v>1710</v>
      </c>
      <c r="L93" s="52">
        <f t="shared" si="1"/>
        <v>0</v>
      </c>
      <c r="M93" s="420" t="s">
        <v>108</v>
      </c>
      <c r="N93" s="53"/>
      <c r="O93" s="53"/>
      <c r="P93" s="10" t="b">
        <f t="shared" si="2"/>
        <v>0</v>
      </c>
      <c r="Q93" s="11"/>
      <c r="R93" s="10"/>
      <c r="S93" s="12"/>
      <c r="T93" s="1"/>
      <c r="U93" s="1"/>
    </row>
    <row r="94" spans="2:21" ht="13.5" customHeight="1">
      <c r="B94" s="54"/>
      <c r="C94" s="54"/>
      <c r="D94" s="13"/>
      <c r="E94" s="13"/>
      <c r="F94" s="55" t="s">
        <v>153</v>
      </c>
      <c r="G94" s="56" t="s">
        <v>154</v>
      </c>
      <c r="H94" s="48">
        <v>0</v>
      </c>
      <c r="I94" s="49">
        <v>1399</v>
      </c>
      <c r="J94" s="50">
        <v>21</v>
      </c>
      <c r="K94" s="51" t="s">
        <v>1710</v>
      </c>
      <c r="L94" s="52">
        <f t="shared" si="1"/>
        <v>0</v>
      </c>
      <c r="M94" s="420" t="s">
        <v>108</v>
      </c>
      <c r="N94" s="53"/>
      <c r="O94" s="53"/>
      <c r="P94" s="10" t="b">
        <f t="shared" si="2"/>
        <v>0</v>
      </c>
      <c r="Q94" s="11"/>
      <c r="R94" s="10"/>
      <c r="S94" s="12"/>
      <c r="T94" s="1"/>
      <c r="U94" s="1"/>
    </row>
    <row r="95" spans="4:21" ht="13.5" customHeight="1">
      <c r="D95" s="13"/>
      <c r="E95" s="13"/>
      <c r="F95" s="55" t="s">
        <v>155</v>
      </c>
      <c r="G95" s="56" t="s">
        <v>156</v>
      </c>
      <c r="H95" s="48">
        <v>0</v>
      </c>
      <c r="I95" s="49">
        <v>259</v>
      </c>
      <c r="J95" s="50">
        <v>21</v>
      </c>
      <c r="K95" s="51" t="s">
        <v>1710</v>
      </c>
      <c r="L95" s="52">
        <f t="shared" si="1"/>
        <v>0</v>
      </c>
      <c r="M95" s="420" t="s">
        <v>108</v>
      </c>
      <c r="N95" s="53"/>
      <c r="O95" s="53"/>
      <c r="P95" s="10" t="b">
        <f t="shared" si="2"/>
        <v>0</v>
      </c>
      <c r="Q95" s="11"/>
      <c r="R95" s="10"/>
      <c r="S95" s="12"/>
      <c r="T95" s="1"/>
      <c r="U95" s="1"/>
    </row>
    <row r="96" spans="4:21" ht="13.5" customHeight="1">
      <c r="D96" s="13"/>
      <c r="E96" s="13"/>
      <c r="F96" s="55" t="s">
        <v>157</v>
      </c>
      <c r="G96" s="56" t="s">
        <v>158</v>
      </c>
      <c r="H96" s="48">
        <v>0</v>
      </c>
      <c r="I96" s="49">
        <v>249</v>
      </c>
      <c r="J96" s="50">
        <v>21</v>
      </c>
      <c r="K96" s="51" t="s">
        <v>1710</v>
      </c>
      <c r="L96" s="52">
        <f t="shared" si="1"/>
        <v>0</v>
      </c>
      <c r="M96" s="420" t="s">
        <v>108</v>
      </c>
      <c r="N96" s="53"/>
      <c r="O96" s="53"/>
      <c r="P96" s="10" t="b">
        <f t="shared" si="2"/>
        <v>0</v>
      </c>
      <c r="Q96" s="11"/>
      <c r="R96" s="10"/>
      <c r="S96" s="12"/>
      <c r="T96" s="1"/>
      <c r="U96" s="1"/>
    </row>
    <row r="97" spans="4:21" ht="13.5" customHeight="1">
      <c r="D97" s="13"/>
      <c r="E97" s="13"/>
      <c r="F97" s="55" t="s">
        <v>159</v>
      </c>
      <c r="G97" s="56" t="s">
        <v>160</v>
      </c>
      <c r="H97" s="48">
        <v>0</v>
      </c>
      <c r="I97" s="49">
        <v>299</v>
      </c>
      <c r="J97" s="50">
        <v>21</v>
      </c>
      <c r="K97" s="51" t="s">
        <v>1710</v>
      </c>
      <c r="L97" s="52">
        <f t="shared" si="1"/>
        <v>0</v>
      </c>
      <c r="M97" s="420" t="s">
        <v>108</v>
      </c>
      <c r="N97" s="53"/>
      <c r="O97" s="53"/>
      <c r="P97" s="10" t="b">
        <f t="shared" si="2"/>
        <v>0</v>
      </c>
      <c r="Q97" s="11"/>
      <c r="R97" s="10"/>
      <c r="S97" s="12"/>
      <c r="T97" s="1"/>
      <c r="U97" s="1"/>
    </row>
    <row r="98" spans="2:21" ht="13.5" customHeight="1">
      <c r="B98" s="54"/>
      <c r="C98" s="54"/>
      <c r="D98" s="13"/>
      <c r="E98" s="13"/>
      <c r="F98" s="55" t="s">
        <v>161</v>
      </c>
      <c r="G98" s="56" t="s">
        <v>162</v>
      </c>
      <c r="H98" s="48">
        <v>0</v>
      </c>
      <c r="I98" s="49">
        <v>599</v>
      </c>
      <c r="J98" s="50">
        <v>21</v>
      </c>
      <c r="K98" s="51" t="s">
        <v>1710</v>
      </c>
      <c r="L98" s="52">
        <f t="shared" si="1"/>
        <v>0</v>
      </c>
      <c r="M98" s="420" t="s">
        <v>108</v>
      </c>
      <c r="N98" s="53"/>
      <c r="O98" s="53"/>
      <c r="P98" s="10" t="b">
        <f t="shared" si="2"/>
        <v>0</v>
      </c>
      <c r="Q98" s="11"/>
      <c r="R98" s="10"/>
      <c r="S98" s="12"/>
      <c r="T98" s="1"/>
      <c r="U98" s="1"/>
    </row>
    <row r="99" spans="4:21" ht="13.5" customHeight="1">
      <c r="D99" s="13"/>
      <c r="E99" s="13"/>
      <c r="F99" s="55" t="s">
        <v>72</v>
      </c>
      <c r="G99" s="56" t="s">
        <v>163</v>
      </c>
      <c r="H99" s="48">
        <v>0</v>
      </c>
      <c r="I99" s="49">
        <v>249</v>
      </c>
      <c r="J99" s="50">
        <v>21</v>
      </c>
      <c r="K99" s="51" t="s">
        <v>1710</v>
      </c>
      <c r="L99" s="52">
        <f t="shared" si="1"/>
        <v>0</v>
      </c>
      <c r="M99" s="420" t="s">
        <v>108</v>
      </c>
      <c r="N99" s="53"/>
      <c r="O99" s="53"/>
      <c r="P99" s="10" t="b">
        <f t="shared" si="2"/>
        <v>0</v>
      </c>
      <c r="Q99" s="11"/>
      <c r="R99" s="10"/>
      <c r="S99" s="12"/>
      <c r="T99" s="1"/>
      <c r="U99" s="1"/>
    </row>
    <row r="100" spans="4:21" ht="13.5" customHeight="1">
      <c r="D100" s="13"/>
      <c r="E100" s="13"/>
      <c r="F100" s="55" t="s">
        <v>164</v>
      </c>
      <c r="G100" s="56" t="s">
        <v>165</v>
      </c>
      <c r="H100" s="48">
        <v>0</v>
      </c>
      <c r="I100" s="49">
        <v>79</v>
      </c>
      <c r="J100" s="50">
        <v>21</v>
      </c>
      <c r="K100" s="51" t="s">
        <v>1710</v>
      </c>
      <c r="L100" s="52">
        <f t="shared" si="1"/>
        <v>0</v>
      </c>
      <c r="M100" s="420" t="s">
        <v>108</v>
      </c>
      <c r="N100" s="53"/>
      <c r="O100" s="53"/>
      <c r="P100" s="10" t="b">
        <f t="shared" si="2"/>
        <v>0</v>
      </c>
      <c r="Q100" s="11"/>
      <c r="R100" s="10"/>
      <c r="S100" s="12"/>
      <c r="T100" s="1"/>
      <c r="U100" s="1"/>
    </row>
    <row r="101" spans="4:21" ht="13.5" customHeight="1">
      <c r="D101" s="13"/>
      <c r="E101" s="13"/>
      <c r="F101" s="55" t="s">
        <v>166</v>
      </c>
      <c r="G101" s="56" t="s">
        <v>165</v>
      </c>
      <c r="H101" s="48">
        <v>0</v>
      </c>
      <c r="I101" s="49">
        <v>99</v>
      </c>
      <c r="J101" s="50">
        <v>21</v>
      </c>
      <c r="K101" s="51" t="s">
        <v>1710</v>
      </c>
      <c r="L101" s="52">
        <f t="shared" si="1"/>
        <v>0</v>
      </c>
      <c r="M101" s="420" t="s">
        <v>108</v>
      </c>
      <c r="N101" s="53"/>
      <c r="O101" s="53"/>
      <c r="P101" s="10" t="b">
        <f t="shared" si="2"/>
        <v>0</v>
      </c>
      <c r="Q101" s="11"/>
      <c r="R101" s="10"/>
      <c r="S101" s="12"/>
      <c r="T101" s="1"/>
      <c r="U101" s="1"/>
    </row>
    <row r="102" spans="2:21" ht="13.5" customHeight="1">
      <c r="B102" s="54"/>
      <c r="C102" s="54"/>
      <c r="D102" s="13"/>
      <c r="E102" s="13"/>
      <c r="F102" s="55" t="s">
        <v>167</v>
      </c>
      <c r="G102" s="56" t="s">
        <v>168</v>
      </c>
      <c r="H102" s="48">
        <v>0</v>
      </c>
      <c r="I102" s="49">
        <v>219</v>
      </c>
      <c r="J102" s="50">
        <v>21</v>
      </c>
      <c r="K102" s="51" t="s">
        <v>1710</v>
      </c>
      <c r="L102" s="52">
        <f t="shared" si="1"/>
        <v>0</v>
      </c>
      <c r="M102" s="420" t="s">
        <v>108</v>
      </c>
      <c r="N102" s="53"/>
      <c r="O102" s="53"/>
      <c r="P102" s="10" t="b">
        <f t="shared" si="2"/>
        <v>0</v>
      </c>
      <c r="Q102" s="11"/>
      <c r="R102" s="10"/>
      <c r="S102" s="12"/>
      <c r="T102" s="1"/>
      <c r="U102" s="1"/>
    </row>
    <row r="103" spans="4:21" ht="13.5" customHeight="1">
      <c r="D103" s="13"/>
      <c r="E103" s="13"/>
      <c r="F103" s="55" t="s">
        <v>169</v>
      </c>
      <c r="G103" s="56" t="s">
        <v>170</v>
      </c>
      <c r="H103" s="48">
        <v>0</v>
      </c>
      <c r="I103" s="49">
        <v>99</v>
      </c>
      <c r="J103" s="50">
        <v>21</v>
      </c>
      <c r="K103" s="51" t="s">
        <v>1710</v>
      </c>
      <c r="L103" s="52">
        <f t="shared" si="1"/>
        <v>0</v>
      </c>
      <c r="M103" s="420" t="s">
        <v>108</v>
      </c>
      <c r="N103" s="53"/>
      <c r="O103" s="53"/>
      <c r="P103" s="10" t="b">
        <f t="shared" si="2"/>
        <v>0</v>
      </c>
      <c r="Q103" s="11"/>
      <c r="R103" s="10"/>
      <c r="S103" s="12"/>
      <c r="T103" s="1"/>
      <c r="U103" s="1"/>
    </row>
    <row r="104" spans="4:21" ht="13.5" customHeight="1">
      <c r="D104" s="13"/>
      <c r="E104" s="13"/>
      <c r="F104" s="55" t="s">
        <v>171</v>
      </c>
      <c r="G104" s="56" t="s">
        <v>172</v>
      </c>
      <c r="H104" s="48">
        <v>0</v>
      </c>
      <c r="I104" s="49">
        <v>159</v>
      </c>
      <c r="J104" s="50">
        <v>21</v>
      </c>
      <c r="K104" s="51" t="s">
        <v>1710</v>
      </c>
      <c r="L104" s="52">
        <f t="shared" si="1"/>
        <v>0</v>
      </c>
      <c r="M104" s="420" t="s">
        <v>108</v>
      </c>
      <c r="N104" s="53"/>
      <c r="O104" s="53"/>
      <c r="P104" s="10" t="b">
        <f t="shared" si="2"/>
        <v>0</v>
      </c>
      <c r="Q104" s="11"/>
      <c r="R104" s="10"/>
      <c r="S104" s="12"/>
      <c r="T104" s="1"/>
      <c r="U104" s="1"/>
    </row>
    <row r="105" spans="4:21" ht="13.5" customHeight="1">
      <c r="D105" s="13"/>
      <c r="E105" s="13"/>
      <c r="F105" s="55" t="s">
        <v>173</v>
      </c>
      <c r="G105" s="56" t="s">
        <v>172</v>
      </c>
      <c r="H105" s="48">
        <v>0</v>
      </c>
      <c r="I105" s="49">
        <v>229</v>
      </c>
      <c r="J105" s="50">
        <v>21</v>
      </c>
      <c r="K105" s="51" t="s">
        <v>1710</v>
      </c>
      <c r="L105" s="52">
        <f t="shared" si="1"/>
        <v>0</v>
      </c>
      <c r="M105" s="420" t="s">
        <v>108</v>
      </c>
      <c r="N105" s="53"/>
      <c r="O105" s="53"/>
      <c r="P105" s="10" t="b">
        <f t="shared" si="2"/>
        <v>0</v>
      </c>
      <c r="Q105" s="11"/>
      <c r="R105" s="10"/>
      <c r="S105" s="12"/>
      <c r="T105" s="1"/>
      <c r="U105" s="1"/>
    </row>
    <row r="106" spans="2:21" ht="13.5" customHeight="1">
      <c r="B106" s="54"/>
      <c r="C106" s="54"/>
      <c r="D106" s="13"/>
      <c r="E106" s="13"/>
      <c r="F106" s="55" t="s">
        <v>174</v>
      </c>
      <c r="G106" s="56" t="s">
        <v>175</v>
      </c>
      <c r="H106" s="48">
        <v>0</v>
      </c>
      <c r="I106" s="49">
        <v>129</v>
      </c>
      <c r="J106" s="50">
        <v>21</v>
      </c>
      <c r="K106" s="51" t="s">
        <v>1710</v>
      </c>
      <c r="L106" s="52">
        <f t="shared" si="1"/>
        <v>0</v>
      </c>
      <c r="M106" s="420" t="s">
        <v>108</v>
      </c>
      <c r="N106" s="53"/>
      <c r="O106" s="53"/>
      <c r="P106" s="10" t="b">
        <f t="shared" si="2"/>
        <v>0</v>
      </c>
      <c r="Q106" s="11"/>
      <c r="R106" s="10"/>
      <c r="S106" s="12"/>
      <c r="T106" s="1"/>
      <c r="U106" s="1"/>
    </row>
    <row r="107" spans="4:21" ht="13.5" customHeight="1">
      <c r="D107" s="13"/>
      <c r="E107" s="13"/>
      <c r="F107" s="55" t="s">
        <v>176</v>
      </c>
      <c r="G107" s="56" t="s">
        <v>177</v>
      </c>
      <c r="H107" s="48">
        <v>0</v>
      </c>
      <c r="I107" s="49">
        <v>899</v>
      </c>
      <c r="J107" s="50">
        <v>21</v>
      </c>
      <c r="K107" s="51" t="s">
        <v>1710</v>
      </c>
      <c r="L107" s="52">
        <f t="shared" si="1"/>
        <v>0</v>
      </c>
      <c r="M107" s="420" t="s">
        <v>108</v>
      </c>
      <c r="N107" s="53"/>
      <c r="O107" s="53"/>
      <c r="P107" s="10" t="b">
        <f t="shared" si="2"/>
        <v>0</v>
      </c>
      <c r="Q107" s="11"/>
      <c r="R107" s="10"/>
      <c r="S107" s="12"/>
      <c r="T107" s="1"/>
      <c r="U107" s="1"/>
    </row>
    <row r="108" spans="4:21" ht="13.5" customHeight="1">
      <c r="D108" s="13"/>
      <c r="E108" s="13"/>
      <c r="F108" s="55" t="s">
        <v>178</v>
      </c>
      <c r="G108" s="56" t="s">
        <v>179</v>
      </c>
      <c r="H108" s="48">
        <v>0</v>
      </c>
      <c r="I108" s="49">
        <v>179</v>
      </c>
      <c r="J108" s="50">
        <v>21</v>
      </c>
      <c r="K108" s="51" t="s">
        <v>1710</v>
      </c>
      <c r="L108" s="52">
        <f t="shared" si="1"/>
        <v>0</v>
      </c>
      <c r="M108" s="420" t="s">
        <v>108</v>
      </c>
      <c r="N108" s="53"/>
      <c r="O108" s="53"/>
      <c r="P108" s="10" t="b">
        <f t="shared" si="2"/>
        <v>0</v>
      </c>
      <c r="Q108" s="11"/>
      <c r="R108" s="10"/>
      <c r="S108" s="12"/>
      <c r="T108" s="1"/>
      <c r="U108" s="1"/>
    </row>
    <row r="109" spans="4:21" ht="13.5" customHeight="1">
      <c r="D109" s="13"/>
      <c r="E109" s="13"/>
      <c r="F109" s="55" t="s">
        <v>180</v>
      </c>
      <c r="G109" s="56" t="s">
        <v>179</v>
      </c>
      <c r="H109" s="48">
        <v>0</v>
      </c>
      <c r="I109" s="49">
        <v>179</v>
      </c>
      <c r="J109" s="50">
        <v>21</v>
      </c>
      <c r="K109" s="51" t="s">
        <v>1710</v>
      </c>
      <c r="L109" s="52">
        <f t="shared" si="1"/>
        <v>0</v>
      </c>
      <c r="M109" s="420" t="s">
        <v>108</v>
      </c>
      <c r="N109" s="53"/>
      <c r="O109" s="53"/>
      <c r="P109" s="10" t="b">
        <f t="shared" si="2"/>
        <v>0</v>
      </c>
      <c r="Q109" s="11"/>
      <c r="R109" s="10"/>
      <c r="S109" s="12"/>
      <c r="T109" s="1"/>
      <c r="U109" s="1"/>
    </row>
    <row r="110" spans="2:21" ht="13.5" customHeight="1">
      <c r="B110" s="54"/>
      <c r="C110" s="54"/>
      <c r="D110" s="13"/>
      <c r="E110" s="13"/>
      <c r="F110" s="55" t="s">
        <v>181</v>
      </c>
      <c r="G110" s="56" t="s">
        <v>182</v>
      </c>
      <c r="H110" s="48">
        <v>0</v>
      </c>
      <c r="I110" s="49">
        <v>59</v>
      </c>
      <c r="J110" s="50">
        <v>21</v>
      </c>
      <c r="K110" s="51" t="s">
        <v>1710</v>
      </c>
      <c r="L110" s="52">
        <f t="shared" si="1"/>
        <v>0</v>
      </c>
      <c r="M110" s="420" t="s">
        <v>108</v>
      </c>
      <c r="N110" s="53"/>
      <c r="O110" s="53"/>
      <c r="P110" s="10" t="b">
        <f t="shared" si="2"/>
        <v>0</v>
      </c>
      <c r="Q110" s="11"/>
      <c r="R110" s="10"/>
      <c r="S110" s="12"/>
      <c r="T110" s="1"/>
      <c r="U110" s="1"/>
    </row>
    <row r="111" spans="4:21" ht="13.5" customHeight="1">
      <c r="D111" s="13"/>
      <c r="E111" s="13"/>
      <c r="F111" s="55" t="s">
        <v>183</v>
      </c>
      <c r="G111" s="56" t="s">
        <v>184</v>
      </c>
      <c r="H111" s="48">
        <v>0</v>
      </c>
      <c r="I111" s="49">
        <v>59</v>
      </c>
      <c r="J111" s="50">
        <v>21</v>
      </c>
      <c r="K111" s="51" t="s">
        <v>1710</v>
      </c>
      <c r="L111" s="52">
        <f t="shared" si="1"/>
        <v>0</v>
      </c>
      <c r="M111" s="420" t="s">
        <v>108</v>
      </c>
      <c r="N111" s="53"/>
      <c r="O111" s="53"/>
      <c r="P111" s="10" t="b">
        <f t="shared" si="2"/>
        <v>0</v>
      </c>
      <c r="Q111" s="11"/>
      <c r="R111" s="10"/>
      <c r="S111" s="12"/>
      <c r="T111" s="1"/>
      <c r="U111" s="1"/>
    </row>
    <row r="112" spans="4:21" ht="13.5" customHeight="1">
      <c r="D112" s="13"/>
      <c r="E112" s="13"/>
      <c r="F112" s="55" t="s">
        <v>185</v>
      </c>
      <c r="G112" s="56" t="s">
        <v>186</v>
      </c>
      <c r="H112" s="48">
        <v>0</v>
      </c>
      <c r="I112" s="49">
        <v>99</v>
      </c>
      <c r="J112" s="50">
        <v>21</v>
      </c>
      <c r="K112" s="51" t="s">
        <v>1710</v>
      </c>
      <c r="L112" s="52">
        <f t="shared" si="1"/>
        <v>0</v>
      </c>
      <c r="M112" s="420" t="s">
        <v>108</v>
      </c>
      <c r="N112" s="53"/>
      <c r="O112" s="53"/>
      <c r="P112" s="10" t="b">
        <f t="shared" si="2"/>
        <v>0</v>
      </c>
      <c r="Q112" s="11"/>
      <c r="R112" s="10"/>
      <c r="S112" s="12"/>
      <c r="T112" s="1"/>
      <c r="U112" s="1"/>
    </row>
    <row r="113" spans="4:21" ht="13.5" customHeight="1">
      <c r="D113" s="13"/>
      <c r="E113" s="13"/>
      <c r="F113" s="55" t="s">
        <v>187</v>
      </c>
      <c r="G113" s="56" t="s">
        <v>188</v>
      </c>
      <c r="H113" s="48">
        <v>0</v>
      </c>
      <c r="I113" s="49">
        <v>69</v>
      </c>
      <c r="J113" s="50">
        <v>21</v>
      </c>
      <c r="K113" s="51" t="s">
        <v>1710</v>
      </c>
      <c r="L113" s="52">
        <f t="shared" si="1"/>
        <v>0</v>
      </c>
      <c r="M113" s="420" t="s">
        <v>108</v>
      </c>
      <c r="N113" s="53"/>
      <c r="O113" s="53"/>
      <c r="P113" s="10" t="b">
        <f t="shared" si="2"/>
        <v>0</v>
      </c>
      <c r="Q113" s="11"/>
      <c r="R113" s="10"/>
      <c r="S113" s="12"/>
      <c r="T113" s="1"/>
      <c r="U113" s="1"/>
    </row>
    <row r="114" spans="2:21" ht="13.5" customHeight="1">
      <c r="B114" s="54"/>
      <c r="C114" s="54"/>
      <c r="D114" s="13"/>
      <c r="E114" s="13"/>
      <c r="F114" s="55" t="s">
        <v>189</v>
      </c>
      <c r="G114" s="56" t="s">
        <v>190</v>
      </c>
      <c r="H114" s="48">
        <v>0</v>
      </c>
      <c r="I114" s="49">
        <v>59</v>
      </c>
      <c r="J114" s="50">
        <v>21</v>
      </c>
      <c r="K114" s="51" t="s">
        <v>1710</v>
      </c>
      <c r="L114" s="52">
        <f t="shared" si="1"/>
        <v>0</v>
      </c>
      <c r="M114" s="420" t="s">
        <v>108</v>
      </c>
      <c r="N114" s="53"/>
      <c r="O114" s="53"/>
      <c r="P114" s="10" t="b">
        <f t="shared" si="2"/>
        <v>0</v>
      </c>
      <c r="Q114" s="11"/>
      <c r="R114" s="10"/>
      <c r="S114" s="12"/>
      <c r="T114" s="1"/>
      <c r="U114" s="1"/>
    </row>
    <row r="115" spans="4:21" ht="13.5" customHeight="1">
      <c r="D115" s="13"/>
      <c r="E115" s="13"/>
      <c r="F115" s="55" t="s">
        <v>191</v>
      </c>
      <c r="G115" s="56" t="s">
        <v>190</v>
      </c>
      <c r="H115" s="48">
        <v>0</v>
      </c>
      <c r="I115" s="49">
        <v>69</v>
      </c>
      <c r="J115" s="50">
        <v>21</v>
      </c>
      <c r="K115" s="51" t="s">
        <v>1710</v>
      </c>
      <c r="L115" s="52">
        <f t="shared" si="1"/>
        <v>0</v>
      </c>
      <c r="M115" s="420" t="s">
        <v>108</v>
      </c>
      <c r="N115" s="53"/>
      <c r="O115" s="53"/>
      <c r="P115" s="10" t="b">
        <f t="shared" si="2"/>
        <v>0</v>
      </c>
      <c r="Q115" s="11"/>
      <c r="R115" s="10"/>
      <c r="S115" s="12"/>
      <c r="T115" s="1"/>
      <c r="U115" s="1"/>
    </row>
    <row r="116" spans="4:21" ht="13.5" customHeight="1">
      <c r="D116" s="13"/>
      <c r="E116" s="13"/>
      <c r="F116" s="55" t="s">
        <v>192</v>
      </c>
      <c r="G116" s="56" t="s">
        <v>193</v>
      </c>
      <c r="H116" s="48">
        <v>0</v>
      </c>
      <c r="I116" s="49">
        <v>149</v>
      </c>
      <c r="J116" s="50">
        <v>21</v>
      </c>
      <c r="K116" s="51" t="s">
        <v>1710</v>
      </c>
      <c r="L116" s="52">
        <f t="shared" si="1"/>
        <v>0</v>
      </c>
      <c r="M116" s="420" t="s">
        <v>108</v>
      </c>
      <c r="N116" s="53"/>
      <c r="O116" s="53"/>
      <c r="P116" s="10" t="b">
        <f t="shared" si="2"/>
        <v>0</v>
      </c>
      <c r="Q116" s="11"/>
      <c r="R116" s="10"/>
      <c r="S116" s="12"/>
      <c r="T116" s="1"/>
      <c r="U116" s="1"/>
    </row>
    <row r="117" spans="4:21" ht="13.5" customHeight="1">
      <c r="D117" s="13"/>
      <c r="E117" s="13"/>
      <c r="F117" s="55" t="s">
        <v>194</v>
      </c>
      <c r="G117" s="56" t="s">
        <v>195</v>
      </c>
      <c r="H117" s="48">
        <v>0</v>
      </c>
      <c r="I117" s="49">
        <v>189</v>
      </c>
      <c r="J117" s="50">
        <v>21</v>
      </c>
      <c r="K117" s="51" t="s">
        <v>1710</v>
      </c>
      <c r="L117" s="52">
        <f t="shared" si="1"/>
        <v>0</v>
      </c>
      <c r="M117" s="420" t="s">
        <v>108</v>
      </c>
      <c r="N117" s="53"/>
      <c r="O117" s="53"/>
      <c r="P117" s="10" t="b">
        <f t="shared" si="2"/>
        <v>0</v>
      </c>
      <c r="Q117" s="11"/>
      <c r="R117" s="10"/>
      <c r="S117" s="12"/>
      <c r="T117" s="1"/>
      <c r="U117" s="1"/>
    </row>
    <row r="118" spans="2:21" ht="13.5" customHeight="1">
      <c r="B118" s="54"/>
      <c r="C118" s="54"/>
      <c r="D118" s="13"/>
      <c r="E118" s="13"/>
      <c r="F118" s="55" t="s">
        <v>196</v>
      </c>
      <c r="G118" s="56" t="s">
        <v>197</v>
      </c>
      <c r="H118" s="48">
        <v>0</v>
      </c>
      <c r="I118" s="49">
        <v>99</v>
      </c>
      <c r="J118" s="50">
        <v>21</v>
      </c>
      <c r="K118" s="51" t="s">
        <v>1710</v>
      </c>
      <c r="L118" s="52">
        <f t="shared" si="1"/>
        <v>0</v>
      </c>
      <c r="M118" s="420" t="s">
        <v>108</v>
      </c>
      <c r="N118" s="53"/>
      <c r="O118" s="53"/>
      <c r="P118" s="10" t="b">
        <f t="shared" si="2"/>
        <v>0</v>
      </c>
      <c r="Q118" s="11"/>
      <c r="R118" s="10"/>
      <c r="S118" s="12"/>
      <c r="T118" s="1"/>
      <c r="U118" s="1"/>
    </row>
    <row r="119" spans="4:21" ht="13.5" customHeight="1">
      <c r="D119" s="13"/>
      <c r="E119" s="13"/>
      <c r="F119" s="55" t="s">
        <v>198</v>
      </c>
      <c r="G119" s="56" t="s">
        <v>199</v>
      </c>
      <c r="H119" s="48">
        <v>0</v>
      </c>
      <c r="I119" s="49">
        <v>39</v>
      </c>
      <c r="J119" s="50">
        <v>21</v>
      </c>
      <c r="K119" s="51" t="s">
        <v>1710</v>
      </c>
      <c r="L119" s="52">
        <f t="shared" si="1"/>
        <v>0</v>
      </c>
      <c r="M119" s="420" t="s">
        <v>108</v>
      </c>
      <c r="N119" s="53"/>
      <c r="O119" s="53"/>
      <c r="P119" s="10" t="b">
        <f t="shared" si="2"/>
        <v>0</v>
      </c>
      <c r="Q119" s="11"/>
      <c r="R119" s="10"/>
      <c r="S119" s="12"/>
      <c r="T119" s="1"/>
      <c r="U119" s="1"/>
    </row>
    <row r="120" spans="4:21" ht="13.5" customHeight="1">
      <c r="D120" s="13"/>
      <c r="E120" s="13"/>
      <c r="F120" s="55" t="s">
        <v>200</v>
      </c>
      <c r="G120" s="56" t="s">
        <v>201</v>
      </c>
      <c r="H120" s="48">
        <v>0</v>
      </c>
      <c r="I120" s="49">
        <v>139</v>
      </c>
      <c r="J120" s="50">
        <v>21</v>
      </c>
      <c r="K120" s="51" t="s">
        <v>1710</v>
      </c>
      <c r="L120" s="52">
        <f t="shared" si="1"/>
        <v>0</v>
      </c>
      <c r="M120" s="420" t="s">
        <v>108</v>
      </c>
      <c r="N120" s="53"/>
      <c r="O120" s="53"/>
      <c r="P120" s="10" t="b">
        <f t="shared" si="2"/>
        <v>0</v>
      </c>
      <c r="Q120" s="11"/>
      <c r="R120" s="10"/>
      <c r="S120" s="12"/>
      <c r="T120" s="1"/>
      <c r="U120" s="1"/>
    </row>
    <row r="121" spans="4:21" ht="13.5" customHeight="1">
      <c r="D121" s="13"/>
      <c r="E121" s="13"/>
      <c r="F121" s="55" t="s">
        <v>202</v>
      </c>
      <c r="G121" s="56" t="s">
        <v>203</v>
      </c>
      <c r="H121" s="48">
        <v>0</v>
      </c>
      <c r="I121" s="49">
        <v>179</v>
      </c>
      <c r="J121" s="50">
        <v>21</v>
      </c>
      <c r="K121" s="51" t="s">
        <v>1710</v>
      </c>
      <c r="L121" s="52">
        <f t="shared" si="1"/>
        <v>0</v>
      </c>
      <c r="M121" s="420" t="s">
        <v>108</v>
      </c>
      <c r="N121" s="53"/>
      <c r="O121" s="53"/>
      <c r="P121" s="10" t="b">
        <f t="shared" si="2"/>
        <v>0</v>
      </c>
      <c r="Q121" s="11"/>
      <c r="R121" s="10"/>
      <c r="S121" s="12"/>
      <c r="T121" s="1"/>
      <c r="U121" s="1"/>
    </row>
    <row r="122" spans="2:21" ht="13.5" customHeight="1">
      <c r="B122" s="54"/>
      <c r="C122" s="54"/>
      <c r="D122" s="13"/>
      <c r="E122" s="13"/>
      <c r="F122" s="55" t="s">
        <v>204</v>
      </c>
      <c r="G122" s="56" t="s">
        <v>205</v>
      </c>
      <c r="H122" s="48">
        <v>0</v>
      </c>
      <c r="I122" s="49">
        <v>129</v>
      </c>
      <c r="J122" s="50">
        <v>21</v>
      </c>
      <c r="K122" s="51" t="s">
        <v>1710</v>
      </c>
      <c r="L122" s="52">
        <f t="shared" si="1"/>
        <v>0</v>
      </c>
      <c r="M122" s="420" t="s">
        <v>108</v>
      </c>
      <c r="N122" s="53"/>
      <c r="O122" s="53"/>
      <c r="P122" s="10" t="b">
        <f t="shared" si="2"/>
        <v>0</v>
      </c>
      <c r="Q122" s="11"/>
      <c r="R122" s="10"/>
      <c r="S122" s="12"/>
      <c r="T122" s="1"/>
      <c r="U122" s="1"/>
    </row>
    <row r="123" spans="4:21" ht="13.5" customHeight="1">
      <c r="D123" s="13"/>
      <c r="E123" s="13"/>
      <c r="F123" s="55" t="s">
        <v>206</v>
      </c>
      <c r="G123" s="56" t="s">
        <v>207</v>
      </c>
      <c r="H123" s="48">
        <v>0</v>
      </c>
      <c r="I123" s="49">
        <v>159</v>
      </c>
      <c r="J123" s="50">
        <v>21</v>
      </c>
      <c r="K123" s="51" t="s">
        <v>1710</v>
      </c>
      <c r="L123" s="52">
        <f t="shared" si="1"/>
        <v>0</v>
      </c>
      <c r="M123" s="420" t="s">
        <v>108</v>
      </c>
      <c r="N123" s="53"/>
      <c r="O123" s="53"/>
      <c r="P123" s="10" t="b">
        <f t="shared" si="2"/>
        <v>0</v>
      </c>
      <c r="Q123" s="11"/>
      <c r="R123" s="10"/>
      <c r="S123" s="12"/>
      <c r="T123" s="1"/>
      <c r="U123" s="1"/>
    </row>
    <row r="124" spans="4:21" ht="13.5" customHeight="1">
      <c r="D124" s="13"/>
      <c r="E124" s="13"/>
      <c r="F124" s="55" t="s">
        <v>208</v>
      </c>
      <c r="G124" s="56" t="s">
        <v>209</v>
      </c>
      <c r="H124" s="48">
        <v>0</v>
      </c>
      <c r="I124" s="49">
        <v>399</v>
      </c>
      <c r="J124" s="50">
        <v>21</v>
      </c>
      <c r="K124" s="51" t="s">
        <v>1710</v>
      </c>
      <c r="L124" s="52">
        <f t="shared" si="1"/>
        <v>0</v>
      </c>
      <c r="M124" s="420" t="s">
        <v>108</v>
      </c>
      <c r="N124" s="53"/>
      <c r="O124" s="53"/>
      <c r="P124" s="10" t="b">
        <f t="shared" si="2"/>
        <v>0</v>
      </c>
      <c r="Q124" s="11"/>
      <c r="R124" s="10"/>
      <c r="S124" s="12"/>
      <c r="T124" s="1"/>
      <c r="U124" s="1"/>
    </row>
    <row r="125" spans="4:21" ht="13.5" customHeight="1">
      <c r="D125" s="13"/>
      <c r="E125" s="13"/>
      <c r="F125" s="55" t="s">
        <v>210</v>
      </c>
      <c r="G125" s="56" t="s">
        <v>211</v>
      </c>
      <c r="H125" s="211">
        <v>0</v>
      </c>
      <c r="I125" s="49">
        <v>259</v>
      </c>
      <c r="J125" s="50">
        <v>21</v>
      </c>
      <c r="K125" s="51" t="s">
        <v>1710</v>
      </c>
      <c r="L125" s="52">
        <f t="shared" si="1"/>
        <v>0</v>
      </c>
      <c r="M125" s="420" t="s">
        <v>108</v>
      </c>
      <c r="N125" s="53"/>
      <c r="O125" s="53"/>
      <c r="P125" s="10" t="b">
        <f t="shared" si="2"/>
        <v>0</v>
      </c>
      <c r="Q125" s="11"/>
      <c r="R125" s="10"/>
      <c r="S125" s="12"/>
      <c r="T125" s="1"/>
      <c r="U125" s="1"/>
    </row>
    <row r="126" spans="2:21" ht="13.5" customHeight="1">
      <c r="B126" s="54"/>
      <c r="C126" s="54"/>
      <c r="D126" s="13"/>
      <c r="E126" s="13"/>
      <c r="F126" s="55" t="s">
        <v>212</v>
      </c>
      <c r="G126" s="56" t="s">
        <v>213</v>
      </c>
      <c r="H126" s="48">
        <v>0</v>
      </c>
      <c r="I126" s="49">
        <v>479</v>
      </c>
      <c r="J126" s="50">
        <v>21</v>
      </c>
      <c r="K126" s="51" t="s">
        <v>1710</v>
      </c>
      <c r="L126" s="52">
        <f t="shared" si="1"/>
        <v>0</v>
      </c>
      <c r="M126" s="420" t="s">
        <v>108</v>
      </c>
      <c r="N126" s="53"/>
      <c r="O126" s="53"/>
      <c r="P126" s="10" t="b">
        <f t="shared" si="2"/>
        <v>0</v>
      </c>
      <c r="Q126" s="11"/>
      <c r="R126" s="10"/>
      <c r="S126" s="12"/>
      <c r="T126" s="1"/>
      <c r="U126" s="1"/>
    </row>
    <row r="127" spans="3:21" ht="13.5" customHeight="1">
      <c r="C127" s="338" t="s">
        <v>214</v>
      </c>
      <c r="D127" s="13"/>
      <c r="E127" s="13"/>
      <c r="F127" s="341" t="s">
        <v>216</v>
      </c>
      <c r="G127" s="342" t="s">
        <v>217</v>
      </c>
      <c r="H127" s="211">
        <v>0</v>
      </c>
      <c r="I127" s="111">
        <v>129</v>
      </c>
      <c r="J127" s="404">
        <v>21</v>
      </c>
      <c r="K127" s="405" t="s">
        <v>1710</v>
      </c>
      <c r="L127" s="407">
        <f t="shared" si="1"/>
        <v>0</v>
      </c>
      <c r="M127" s="403" t="s">
        <v>214</v>
      </c>
      <c r="N127" s="53"/>
      <c r="O127" s="53"/>
      <c r="P127" s="10" t="b">
        <f t="shared" si="2"/>
        <v>0</v>
      </c>
      <c r="Q127" s="11"/>
      <c r="R127" s="10"/>
      <c r="S127" s="12"/>
      <c r="T127" s="1"/>
      <c r="U127" s="1"/>
    </row>
    <row r="128" spans="4:21" ht="13.5" customHeight="1">
      <c r="D128" s="13"/>
      <c r="E128" s="13"/>
      <c r="F128" s="341" t="s">
        <v>218</v>
      </c>
      <c r="G128" s="342" t="s">
        <v>219</v>
      </c>
      <c r="H128" s="211">
        <v>0</v>
      </c>
      <c r="I128" s="111">
        <v>129</v>
      </c>
      <c r="J128" s="404">
        <v>21</v>
      </c>
      <c r="K128" s="405" t="s">
        <v>1710</v>
      </c>
      <c r="L128" s="407">
        <f t="shared" si="1"/>
        <v>0</v>
      </c>
      <c r="M128" s="403" t="s">
        <v>214</v>
      </c>
      <c r="N128" s="53"/>
      <c r="O128" s="53"/>
      <c r="Q128" s="11"/>
      <c r="R128" s="10"/>
      <c r="S128" s="12"/>
      <c r="T128" s="1"/>
      <c r="U128" s="1"/>
    </row>
    <row r="129" spans="4:21" ht="13.5" customHeight="1">
      <c r="D129" s="13"/>
      <c r="E129" s="13"/>
      <c r="F129" s="341" t="s">
        <v>220</v>
      </c>
      <c r="G129" s="342" t="s">
        <v>221</v>
      </c>
      <c r="H129" s="211">
        <v>0</v>
      </c>
      <c r="I129" s="111">
        <v>129</v>
      </c>
      <c r="J129" s="404">
        <v>21</v>
      </c>
      <c r="K129" s="405" t="s">
        <v>1710</v>
      </c>
      <c r="L129" s="407">
        <f t="shared" si="1"/>
        <v>0</v>
      </c>
      <c r="M129" s="403" t="s">
        <v>214</v>
      </c>
      <c r="N129" s="53"/>
      <c r="O129" s="53"/>
      <c r="Q129" s="11"/>
      <c r="R129" s="10"/>
      <c r="S129" s="12"/>
      <c r="T129" s="1"/>
      <c r="U129" s="1"/>
    </row>
    <row r="130" spans="4:21" ht="13.5" customHeight="1">
      <c r="D130" s="13"/>
      <c r="E130" s="13"/>
      <c r="F130" s="341" t="s">
        <v>222</v>
      </c>
      <c r="G130" s="342" t="s">
        <v>223</v>
      </c>
      <c r="H130" s="211">
        <v>0</v>
      </c>
      <c r="I130" s="111">
        <v>129</v>
      </c>
      <c r="J130" s="404">
        <v>21</v>
      </c>
      <c r="K130" s="405" t="s">
        <v>1710</v>
      </c>
      <c r="L130" s="407">
        <f t="shared" si="1"/>
        <v>0</v>
      </c>
      <c r="M130" s="403" t="s">
        <v>214</v>
      </c>
      <c r="N130" s="53"/>
      <c r="O130" s="53"/>
      <c r="Q130" s="11"/>
      <c r="R130" s="10"/>
      <c r="S130" s="12"/>
      <c r="T130" s="1"/>
      <c r="U130" s="1"/>
    </row>
    <row r="131" spans="4:21" ht="13.5" customHeight="1">
      <c r="D131" s="13"/>
      <c r="E131" s="13"/>
      <c r="F131" s="341" t="s">
        <v>224</v>
      </c>
      <c r="G131" s="342" t="s">
        <v>225</v>
      </c>
      <c r="H131" s="211">
        <v>0</v>
      </c>
      <c r="I131" s="111">
        <v>129</v>
      </c>
      <c r="J131" s="404">
        <v>21</v>
      </c>
      <c r="K131" s="405" t="s">
        <v>1710</v>
      </c>
      <c r="L131" s="407">
        <f t="shared" si="1"/>
        <v>0</v>
      </c>
      <c r="M131" s="403" t="s">
        <v>214</v>
      </c>
      <c r="N131" s="53"/>
      <c r="O131" s="53"/>
      <c r="Q131" s="11"/>
      <c r="R131" s="10"/>
      <c r="S131" s="12"/>
      <c r="T131" s="1"/>
      <c r="U131" s="1"/>
    </row>
    <row r="132" spans="4:21" ht="13.5" customHeight="1">
      <c r="D132" s="13"/>
      <c r="E132" s="13"/>
      <c r="F132" s="341" t="s">
        <v>226</v>
      </c>
      <c r="G132" s="342" t="s">
        <v>227</v>
      </c>
      <c r="H132" s="211">
        <v>0</v>
      </c>
      <c r="I132" s="111">
        <v>129</v>
      </c>
      <c r="J132" s="404">
        <v>21</v>
      </c>
      <c r="K132" s="405" t="s">
        <v>1710</v>
      </c>
      <c r="L132" s="407">
        <f t="shared" si="1"/>
        <v>0</v>
      </c>
      <c r="M132" s="403" t="s">
        <v>214</v>
      </c>
      <c r="N132" s="53"/>
      <c r="O132" s="53"/>
      <c r="Q132" s="11"/>
      <c r="R132" s="10"/>
      <c r="S132" s="12"/>
      <c r="T132" s="1"/>
      <c r="U132" s="1"/>
    </row>
    <row r="133" spans="4:21" ht="13.5" customHeight="1">
      <c r="D133" s="13"/>
      <c r="E133" s="13"/>
      <c r="F133" s="341" t="s">
        <v>228</v>
      </c>
      <c r="G133" s="342" t="s">
        <v>229</v>
      </c>
      <c r="H133" s="211">
        <v>0</v>
      </c>
      <c r="I133" s="111">
        <v>129</v>
      </c>
      <c r="J133" s="404">
        <v>21</v>
      </c>
      <c r="K133" s="405" t="s">
        <v>1710</v>
      </c>
      <c r="L133" s="407">
        <f t="shared" si="1"/>
        <v>0</v>
      </c>
      <c r="M133" s="403" t="s">
        <v>214</v>
      </c>
      <c r="N133" s="53"/>
      <c r="O133" s="53"/>
      <c r="Q133" s="11"/>
      <c r="R133" s="10"/>
      <c r="S133" s="12"/>
      <c r="T133" s="1"/>
      <c r="U133" s="1"/>
    </row>
    <row r="134" spans="4:21" ht="13.5" customHeight="1">
      <c r="D134" s="13"/>
      <c r="E134" s="13"/>
      <c r="F134" s="341" t="s">
        <v>230</v>
      </c>
      <c r="G134" s="342" t="s">
        <v>231</v>
      </c>
      <c r="H134" s="211">
        <v>0</v>
      </c>
      <c r="I134" s="111">
        <v>129</v>
      </c>
      <c r="J134" s="404">
        <v>21</v>
      </c>
      <c r="K134" s="405" t="s">
        <v>1710</v>
      </c>
      <c r="L134" s="407">
        <f t="shared" si="1"/>
        <v>0</v>
      </c>
      <c r="M134" s="403" t="s">
        <v>214</v>
      </c>
      <c r="N134" s="53"/>
      <c r="O134" s="53"/>
      <c r="Q134" s="11"/>
      <c r="R134" s="10"/>
      <c r="S134" s="12"/>
      <c r="T134" s="1"/>
      <c r="U134" s="1"/>
    </row>
    <row r="135" spans="4:21" ht="13.5" customHeight="1">
      <c r="D135" s="13"/>
      <c r="E135" s="13"/>
      <c r="F135" s="341" t="s">
        <v>232</v>
      </c>
      <c r="G135" s="342" t="s">
        <v>233</v>
      </c>
      <c r="H135" s="211">
        <v>0</v>
      </c>
      <c r="I135" s="111">
        <v>129</v>
      </c>
      <c r="J135" s="404">
        <v>21</v>
      </c>
      <c r="K135" s="405" t="s">
        <v>1710</v>
      </c>
      <c r="L135" s="407">
        <f t="shared" si="1"/>
        <v>0</v>
      </c>
      <c r="M135" s="403" t="s">
        <v>214</v>
      </c>
      <c r="N135" s="53"/>
      <c r="O135" s="53"/>
      <c r="Q135" s="11"/>
      <c r="R135" s="10"/>
      <c r="S135" s="12"/>
      <c r="T135" s="1"/>
      <c r="U135" s="1"/>
    </row>
    <row r="136" spans="4:21" ht="13.5" customHeight="1">
      <c r="D136" s="13"/>
      <c r="E136" s="13"/>
      <c r="F136" s="341" t="s">
        <v>234</v>
      </c>
      <c r="G136" s="342" t="s">
        <v>235</v>
      </c>
      <c r="H136" s="211">
        <v>0</v>
      </c>
      <c r="I136" s="111">
        <v>129</v>
      </c>
      <c r="J136" s="404">
        <v>21</v>
      </c>
      <c r="K136" s="405" t="s">
        <v>1710</v>
      </c>
      <c r="L136" s="407">
        <f t="shared" si="1"/>
        <v>0</v>
      </c>
      <c r="M136" s="403" t="s">
        <v>214</v>
      </c>
      <c r="N136" s="53"/>
      <c r="O136" s="53"/>
      <c r="Q136" s="11"/>
      <c r="R136" s="10"/>
      <c r="S136" s="12"/>
      <c r="T136" s="1"/>
      <c r="U136" s="1"/>
    </row>
    <row r="137" spans="4:21" ht="13.5" customHeight="1">
      <c r="D137" s="13"/>
      <c r="E137" s="13"/>
      <c r="F137" s="341" t="s">
        <v>236</v>
      </c>
      <c r="G137" s="342" t="s">
        <v>237</v>
      </c>
      <c r="H137" s="211">
        <v>0</v>
      </c>
      <c r="I137" s="111">
        <v>129</v>
      </c>
      <c r="J137" s="404">
        <v>21</v>
      </c>
      <c r="K137" s="405" t="s">
        <v>1710</v>
      </c>
      <c r="L137" s="407">
        <f t="shared" si="1"/>
        <v>0</v>
      </c>
      <c r="M137" s="403" t="s">
        <v>214</v>
      </c>
      <c r="N137" s="53"/>
      <c r="O137" s="53"/>
      <c r="Q137" s="11"/>
      <c r="R137" s="10"/>
      <c r="S137" s="12"/>
      <c r="T137" s="1"/>
      <c r="U137" s="1"/>
    </row>
    <row r="138" spans="4:21" ht="13.5" customHeight="1">
      <c r="D138" s="13"/>
      <c r="E138" s="13"/>
      <c r="F138" s="341" t="s">
        <v>238</v>
      </c>
      <c r="G138" s="342" t="s">
        <v>239</v>
      </c>
      <c r="H138" s="211">
        <v>0</v>
      </c>
      <c r="I138" s="111">
        <v>129</v>
      </c>
      <c r="J138" s="404">
        <v>21</v>
      </c>
      <c r="K138" s="405" t="s">
        <v>1710</v>
      </c>
      <c r="L138" s="407">
        <f t="shared" si="1"/>
        <v>0</v>
      </c>
      <c r="M138" s="403" t="s">
        <v>214</v>
      </c>
      <c r="N138" s="53"/>
      <c r="O138" s="53"/>
      <c r="Q138" s="11"/>
      <c r="R138" s="10"/>
      <c r="S138" s="12"/>
      <c r="T138" s="1"/>
      <c r="U138" s="1"/>
    </row>
    <row r="139" spans="4:21" ht="13.5" customHeight="1">
      <c r="D139" s="13"/>
      <c r="E139" s="13"/>
      <c r="F139" s="341" t="s">
        <v>240</v>
      </c>
      <c r="G139" s="342" t="s">
        <v>241</v>
      </c>
      <c r="H139" s="211">
        <v>0</v>
      </c>
      <c r="I139" s="111">
        <v>299</v>
      </c>
      <c r="J139" s="404">
        <v>21</v>
      </c>
      <c r="K139" s="405" t="s">
        <v>1710</v>
      </c>
      <c r="L139" s="407">
        <f t="shared" si="1"/>
        <v>0</v>
      </c>
      <c r="M139" s="403" t="s">
        <v>214</v>
      </c>
      <c r="N139" s="53"/>
      <c r="O139" s="53"/>
      <c r="Q139" s="11"/>
      <c r="R139" s="10"/>
      <c r="S139" s="12"/>
      <c r="T139" s="1"/>
      <c r="U139" s="1"/>
    </row>
    <row r="140" spans="4:21" ht="13.5" customHeight="1">
      <c r="D140" s="13"/>
      <c r="E140" s="13"/>
      <c r="F140" s="341" t="s">
        <v>242</v>
      </c>
      <c r="G140" s="342" t="s">
        <v>243</v>
      </c>
      <c r="H140" s="211">
        <v>0</v>
      </c>
      <c r="I140" s="111">
        <v>299</v>
      </c>
      <c r="J140" s="404">
        <v>21</v>
      </c>
      <c r="K140" s="405" t="s">
        <v>1710</v>
      </c>
      <c r="L140" s="407">
        <f t="shared" si="1"/>
        <v>0</v>
      </c>
      <c r="M140" s="403" t="s">
        <v>214</v>
      </c>
      <c r="N140" s="53"/>
      <c r="O140" s="53"/>
      <c r="Q140" s="11"/>
      <c r="R140" s="10"/>
      <c r="S140" s="12"/>
      <c r="T140" s="1"/>
      <c r="U140" s="1"/>
    </row>
    <row r="141" spans="4:21" ht="13.5" customHeight="1">
      <c r="D141" s="13"/>
      <c r="E141" s="13"/>
      <c r="F141" s="341" t="s">
        <v>244</v>
      </c>
      <c r="G141" s="342" t="s">
        <v>245</v>
      </c>
      <c r="H141" s="211">
        <v>0</v>
      </c>
      <c r="I141" s="111">
        <v>759</v>
      </c>
      <c r="J141" s="404">
        <v>21</v>
      </c>
      <c r="K141" s="405" t="s">
        <v>1710</v>
      </c>
      <c r="L141" s="407">
        <f t="shared" si="1"/>
        <v>0</v>
      </c>
      <c r="M141" s="403" t="s">
        <v>214</v>
      </c>
      <c r="N141" s="53"/>
      <c r="O141" s="53"/>
      <c r="Q141" s="11"/>
      <c r="R141" s="10"/>
      <c r="S141" s="12"/>
      <c r="T141" s="1"/>
      <c r="U141" s="1"/>
    </row>
    <row r="142" spans="4:21" ht="13.5" customHeight="1">
      <c r="D142" s="13"/>
      <c r="E142" s="13"/>
      <c r="F142" s="341" t="s">
        <v>246</v>
      </c>
      <c r="G142" s="342" t="s">
        <v>247</v>
      </c>
      <c r="H142" s="211">
        <v>0</v>
      </c>
      <c r="I142" s="111">
        <v>299</v>
      </c>
      <c r="J142" s="404">
        <v>21</v>
      </c>
      <c r="K142" s="405" t="s">
        <v>1710</v>
      </c>
      <c r="L142" s="407">
        <f t="shared" si="1"/>
        <v>0</v>
      </c>
      <c r="M142" s="403" t="s">
        <v>214</v>
      </c>
      <c r="N142" s="53"/>
      <c r="O142" s="53"/>
      <c r="Q142" s="11"/>
      <c r="R142" s="10"/>
      <c r="S142" s="12"/>
      <c r="T142" s="1"/>
      <c r="U142" s="1"/>
    </row>
    <row r="143" spans="4:21" ht="13.5" customHeight="1">
      <c r="D143" s="13"/>
      <c r="E143" s="13"/>
      <c r="F143" s="341" t="s">
        <v>248</v>
      </c>
      <c r="G143" s="342" t="s">
        <v>249</v>
      </c>
      <c r="H143" s="211">
        <v>0</v>
      </c>
      <c r="I143" s="111">
        <v>229</v>
      </c>
      <c r="J143" s="404">
        <v>21</v>
      </c>
      <c r="K143" s="405" t="s">
        <v>1710</v>
      </c>
      <c r="L143" s="407">
        <f t="shared" si="1"/>
        <v>0</v>
      </c>
      <c r="M143" s="403" t="s">
        <v>214</v>
      </c>
      <c r="N143" s="53"/>
      <c r="O143" s="53"/>
      <c r="Q143" s="11"/>
      <c r="R143" s="10"/>
      <c r="S143" s="12"/>
      <c r="T143" s="1"/>
      <c r="U143" s="1"/>
    </row>
    <row r="144" spans="4:21" ht="13.5" customHeight="1">
      <c r="D144" s="13"/>
      <c r="E144" s="13"/>
      <c r="F144" s="341" t="s">
        <v>250</v>
      </c>
      <c r="G144" s="342" t="s">
        <v>251</v>
      </c>
      <c r="H144" s="211">
        <v>0</v>
      </c>
      <c r="I144" s="111">
        <v>199</v>
      </c>
      <c r="J144" s="404">
        <v>21</v>
      </c>
      <c r="K144" s="405" t="s">
        <v>1710</v>
      </c>
      <c r="L144" s="407">
        <f t="shared" si="1"/>
        <v>0</v>
      </c>
      <c r="M144" s="403" t="s">
        <v>214</v>
      </c>
      <c r="N144" s="53"/>
      <c r="O144" s="53"/>
      <c r="Q144" s="11"/>
      <c r="R144" s="10"/>
      <c r="S144" s="12"/>
      <c r="T144" s="1"/>
      <c r="U144" s="1"/>
    </row>
    <row r="145" spans="4:21" ht="13.5" customHeight="1">
      <c r="D145" s="13"/>
      <c r="E145" s="13"/>
      <c r="F145" s="341" t="s">
        <v>252</v>
      </c>
      <c r="G145" s="342" t="s">
        <v>253</v>
      </c>
      <c r="H145" s="211">
        <v>0</v>
      </c>
      <c r="I145" s="111">
        <v>699</v>
      </c>
      <c r="J145" s="404">
        <v>21</v>
      </c>
      <c r="K145" s="405" t="s">
        <v>1710</v>
      </c>
      <c r="L145" s="407">
        <f t="shared" si="1"/>
        <v>0</v>
      </c>
      <c r="M145" s="403" t="s">
        <v>214</v>
      </c>
      <c r="N145" s="53"/>
      <c r="O145" s="53"/>
      <c r="Q145" s="11"/>
      <c r="R145" s="10"/>
      <c r="S145" s="12"/>
      <c r="T145" s="1"/>
      <c r="U145" s="1"/>
    </row>
    <row r="146" spans="4:21" ht="13.5" customHeight="1">
      <c r="D146" s="13"/>
      <c r="E146" s="13"/>
      <c r="F146" s="341" t="s">
        <v>254</v>
      </c>
      <c r="G146" s="342" t="s">
        <v>255</v>
      </c>
      <c r="H146" s="211">
        <v>0</v>
      </c>
      <c r="I146" s="111">
        <v>799</v>
      </c>
      <c r="J146" s="404">
        <v>21</v>
      </c>
      <c r="K146" s="405" t="s">
        <v>1710</v>
      </c>
      <c r="L146" s="407">
        <f t="shared" si="1"/>
        <v>0</v>
      </c>
      <c r="M146" s="403" t="s">
        <v>214</v>
      </c>
      <c r="N146" s="53"/>
      <c r="O146" s="53"/>
      <c r="Q146" s="11"/>
      <c r="R146" s="10"/>
      <c r="S146" s="12"/>
      <c r="T146" s="1"/>
      <c r="U146" s="1"/>
    </row>
    <row r="147" spans="4:21" ht="13.5" customHeight="1">
      <c r="D147" s="13"/>
      <c r="E147" s="13"/>
      <c r="F147" s="341" t="s">
        <v>256</v>
      </c>
      <c r="G147" s="342" t="s">
        <v>257</v>
      </c>
      <c r="H147" s="211">
        <v>0</v>
      </c>
      <c r="I147" s="111">
        <v>659</v>
      </c>
      <c r="J147" s="404">
        <v>21</v>
      </c>
      <c r="K147" s="405" t="s">
        <v>1710</v>
      </c>
      <c r="L147" s="407">
        <f t="shared" si="1"/>
        <v>0</v>
      </c>
      <c r="M147" s="403" t="s">
        <v>214</v>
      </c>
      <c r="N147" s="53"/>
      <c r="O147" s="53"/>
      <c r="Q147" s="11"/>
      <c r="R147" s="10"/>
      <c r="S147" s="12"/>
      <c r="T147" s="1"/>
      <c r="U147" s="1"/>
    </row>
    <row r="148" spans="4:21" ht="13.5" customHeight="1">
      <c r="D148" s="13"/>
      <c r="E148" s="13"/>
      <c r="F148" s="341" t="s">
        <v>258</v>
      </c>
      <c r="G148" s="342" t="s">
        <v>259</v>
      </c>
      <c r="H148" s="211">
        <v>0</v>
      </c>
      <c r="I148" s="111">
        <v>299</v>
      </c>
      <c r="J148" s="404">
        <v>21</v>
      </c>
      <c r="K148" s="405" t="s">
        <v>1710</v>
      </c>
      <c r="L148" s="407">
        <f t="shared" si="1"/>
        <v>0</v>
      </c>
      <c r="M148" s="403" t="s">
        <v>214</v>
      </c>
      <c r="N148" s="53"/>
      <c r="O148" s="53"/>
      <c r="Q148" s="11"/>
      <c r="R148" s="10"/>
      <c r="S148" s="12"/>
      <c r="T148" s="1"/>
      <c r="U148" s="1"/>
    </row>
    <row r="149" spans="4:21" ht="13.5" customHeight="1">
      <c r="D149" s="13"/>
      <c r="E149" s="13"/>
      <c r="F149" s="341" t="s">
        <v>260</v>
      </c>
      <c r="G149" s="342" t="s">
        <v>261</v>
      </c>
      <c r="H149" s="211">
        <v>0</v>
      </c>
      <c r="I149" s="111">
        <v>359</v>
      </c>
      <c r="J149" s="404">
        <v>21</v>
      </c>
      <c r="K149" s="405" t="s">
        <v>1710</v>
      </c>
      <c r="L149" s="407">
        <f t="shared" si="1"/>
        <v>0</v>
      </c>
      <c r="M149" s="403" t="s">
        <v>214</v>
      </c>
      <c r="N149" s="53"/>
      <c r="O149" s="53"/>
      <c r="Q149" s="11"/>
      <c r="R149" s="10"/>
      <c r="S149" s="12"/>
      <c r="T149" s="1"/>
      <c r="U149" s="1"/>
    </row>
    <row r="150" spans="4:21" ht="13.5" customHeight="1">
      <c r="D150" s="13"/>
      <c r="E150" s="13"/>
      <c r="F150" s="341" t="s">
        <v>252</v>
      </c>
      <c r="G150" s="342" t="s">
        <v>253</v>
      </c>
      <c r="H150" s="211">
        <v>0</v>
      </c>
      <c r="I150" s="111">
        <v>699</v>
      </c>
      <c r="J150" s="404">
        <v>21</v>
      </c>
      <c r="K150" s="405" t="s">
        <v>1710</v>
      </c>
      <c r="L150" s="407">
        <f t="shared" si="1"/>
        <v>0</v>
      </c>
      <c r="M150" s="403" t="s">
        <v>214</v>
      </c>
      <c r="N150" s="53"/>
      <c r="O150" s="53"/>
      <c r="Q150" s="11"/>
      <c r="R150" s="10"/>
      <c r="S150" s="12"/>
      <c r="T150" s="1"/>
      <c r="U150" s="1"/>
    </row>
    <row r="151" spans="4:21" ht="13.5" customHeight="1">
      <c r="D151" s="13"/>
      <c r="E151" s="13"/>
      <c r="F151" s="341" t="s">
        <v>262</v>
      </c>
      <c r="G151" s="342" t="s">
        <v>263</v>
      </c>
      <c r="H151" s="211">
        <v>0</v>
      </c>
      <c r="I151" s="111">
        <v>799</v>
      </c>
      <c r="J151" s="404">
        <v>21</v>
      </c>
      <c r="K151" s="405" t="s">
        <v>1710</v>
      </c>
      <c r="L151" s="407">
        <f t="shared" si="1"/>
        <v>0</v>
      </c>
      <c r="M151" s="403" t="s">
        <v>214</v>
      </c>
      <c r="N151" s="53"/>
      <c r="O151" s="53"/>
      <c r="Q151" s="11"/>
      <c r="R151" s="10"/>
      <c r="S151" s="12"/>
      <c r="T151" s="1"/>
      <c r="U151" s="1"/>
    </row>
    <row r="152" spans="4:21" ht="13.5" customHeight="1">
      <c r="D152" s="13"/>
      <c r="E152" s="13"/>
      <c r="F152" s="341" t="s">
        <v>264</v>
      </c>
      <c r="G152" s="342" t="s">
        <v>265</v>
      </c>
      <c r="H152" s="211">
        <v>0</v>
      </c>
      <c r="I152" s="111">
        <v>239</v>
      </c>
      <c r="J152" s="404">
        <v>21</v>
      </c>
      <c r="K152" s="405" t="s">
        <v>1710</v>
      </c>
      <c r="L152" s="407">
        <f t="shared" si="1"/>
        <v>0</v>
      </c>
      <c r="M152" s="403" t="s">
        <v>214</v>
      </c>
      <c r="N152" s="53"/>
      <c r="O152" s="53"/>
      <c r="Q152" s="11"/>
      <c r="R152" s="10"/>
      <c r="S152" s="12"/>
      <c r="T152" s="1"/>
      <c r="U152" s="1"/>
    </row>
    <row r="153" spans="4:21" ht="13.5" customHeight="1">
      <c r="D153" s="13"/>
      <c r="E153" s="13"/>
      <c r="F153" s="341" t="s">
        <v>266</v>
      </c>
      <c r="G153" s="342" t="s">
        <v>267</v>
      </c>
      <c r="H153" s="211">
        <v>0</v>
      </c>
      <c r="I153" s="111">
        <v>349</v>
      </c>
      <c r="J153" s="404">
        <v>21</v>
      </c>
      <c r="K153" s="405" t="s">
        <v>1710</v>
      </c>
      <c r="L153" s="407">
        <f t="shared" si="1"/>
        <v>0</v>
      </c>
      <c r="M153" s="403" t="s">
        <v>214</v>
      </c>
      <c r="N153" s="53"/>
      <c r="O153" s="53"/>
      <c r="Q153" s="11"/>
      <c r="R153" s="10"/>
      <c r="S153" s="12"/>
      <c r="T153" s="1"/>
      <c r="U153" s="1"/>
    </row>
    <row r="154" spans="4:21" ht="13.5" customHeight="1">
      <c r="D154" s="13"/>
      <c r="E154" s="13"/>
      <c r="F154" s="341" t="s">
        <v>268</v>
      </c>
      <c r="G154" s="342" t="s">
        <v>269</v>
      </c>
      <c r="H154" s="211">
        <v>0</v>
      </c>
      <c r="I154" s="111">
        <v>439</v>
      </c>
      <c r="J154" s="404">
        <v>21</v>
      </c>
      <c r="K154" s="405" t="s">
        <v>1710</v>
      </c>
      <c r="L154" s="407">
        <f t="shared" si="1"/>
        <v>0</v>
      </c>
      <c r="M154" s="403" t="s">
        <v>214</v>
      </c>
      <c r="N154" s="53"/>
      <c r="O154" s="53"/>
      <c r="Q154" s="11"/>
      <c r="R154" s="10"/>
      <c r="S154" s="12"/>
      <c r="T154" s="1"/>
      <c r="U154" s="1"/>
    </row>
    <row r="155" spans="4:21" ht="13.5" customHeight="1">
      <c r="D155" s="13"/>
      <c r="E155" s="13"/>
      <c r="F155" s="341" t="s">
        <v>270</v>
      </c>
      <c r="G155" s="342" t="s">
        <v>271</v>
      </c>
      <c r="H155" s="211">
        <v>0</v>
      </c>
      <c r="I155" s="111">
        <v>699</v>
      </c>
      <c r="J155" s="404">
        <v>21</v>
      </c>
      <c r="K155" s="405" t="s">
        <v>1710</v>
      </c>
      <c r="L155" s="407">
        <f t="shared" si="1"/>
        <v>0</v>
      </c>
      <c r="M155" s="403" t="s">
        <v>214</v>
      </c>
      <c r="N155" s="53"/>
      <c r="O155" s="53"/>
      <c r="Q155" s="11"/>
      <c r="R155" s="10"/>
      <c r="S155" s="12"/>
      <c r="T155" s="1"/>
      <c r="U155" s="1"/>
    </row>
    <row r="156" spans="4:21" ht="13.5" customHeight="1">
      <c r="D156" s="13"/>
      <c r="E156" s="13"/>
      <c r="F156" s="341" t="s">
        <v>272</v>
      </c>
      <c r="G156" s="342" t="s">
        <v>273</v>
      </c>
      <c r="H156" s="211">
        <v>0</v>
      </c>
      <c r="I156" s="111">
        <v>399</v>
      </c>
      <c r="J156" s="404">
        <v>21</v>
      </c>
      <c r="K156" s="405" t="s">
        <v>1710</v>
      </c>
      <c r="L156" s="407">
        <f t="shared" si="1"/>
        <v>0</v>
      </c>
      <c r="M156" s="403" t="s">
        <v>214</v>
      </c>
      <c r="N156" s="53"/>
      <c r="O156" s="53"/>
      <c r="Q156" s="11"/>
      <c r="R156" s="10"/>
      <c r="S156" s="12"/>
      <c r="T156" s="1"/>
      <c r="U156" s="1"/>
    </row>
    <row r="157" spans="4:21" ht="13.5" customHeight="1">
      <c r="D157" s="13"/>
      <c r="E157" s="13"/>
      <c r="F157" s="341" t="s">
        <v>274</v>
      </c>
      <c r="G157" s="342" t="s">
        <v>275</v>
      </c>
      <c r="H157" s="211">
        <v>0</v>
      </c>
      <c r="I157" s="111">
        <v>399</v>
      </c>
      <c r="J157" s="404">
        <v>21</v>
      </c>
      <c r="K157" s="405" t="s">
        <v>1710</v>
      </c>
      <c r="L157" s="407">
        <f t="shared" si="1"/>
        <v>0</v>
      </c>
      <c r="M157" s="403" t="s">
        <v>214</v>
      </c>
      <c r="N157" s="53"/>
      <c r="O157" s="53"/>
      <c r="Q157" s="11"/>
      <c r="R157" s="10"/>
      <c r="S157" s="12"/>
      <c r="T157" s="1"/>
      <c r="U157" s="1"/>
    </row>
    <row r="158" spans="4:21" ht="13.5" customHeight="1">
      <c r="D158" s="13"/>
      <c r="E158" s="13"/>
      <c r="F158" s="341" t="s">
        <v>276</v>
      </c>
      <c r="G158" s="342" t="s">
        <v>277</v>
      </c>
      <c r="H158" s="211">
        <v>0</v>
      </c>
      <c r="I158" s="111">
        <v>399</v>
      </c>
      <c r="J158" s="404">
        <v>21</v>
      </c>
      <c r="K158" s="405" t="s">
        <v>1710</v>
      </c>
      <c r="L158" s="407">
        <f t="shared" si="1"/>
        <v>0</v>
      </c>
      <c r="M158" s="403" t="s">
        <v>214</v>
      </c>
      <c r="N158" s="53"/>
      <c r="O158" s="53"/>
      <c r="Q158" s="11"/>
      <c r="R158" s="10"/>
      <c r="S158" s="12"/>
      <c r="T158" s="1"/>
      <c r="U158" s="1"/>
    </row>
    <row r="159" spans="4:21" ht="13.5" customHeight="1">
      <c r="D159" s="13"/>
      <c r="E159" s="13"/>
      <c r="F159" s="341" t="s">
        <v>278</v>
      </c>
      <c r="G159" s="342" t="s">
        <v>279</v>
      </c>
      <c r="H159" s="211">
        <v>0</v>
      </c>
      <c r="I159" s="111">
        <v>349</v>
      </c>
      <c r="J159" s="404">
        <v>21</v>
      </c>
      <c r="K159" s="405" t="s">
        <v>1710</v>
      </c>
      <c r="L159" s="407">
        <f t="shared" si="1"/>
        <v>0</v>
      </c>
      <c r="M159" s="403" t="s">
        <v>214</v>
      </c>
      <c r="N159" s="53"/>
      <c r="O159" s="53"/>
      <c r="Q159" s="11"/>
      <c r="R159" s="10"/>
      <c r="S159" s="12"/>
      <c r="T159" s="1"/>
      <c r="U159" s="1"/>
    </row>
    <row r="160" spans="4:21" ht="13.5" customHeight="1">
      <c r="D160" s="13"/>
      <c r="E160" s="13"/>
      <c r="F160" s="341" t="s">
        <v>280</v>
      </c>
      <c r="G160" s="342" t="s">
        <v>281</v>
      </c>
      <c r="H160" s="211">
        <v>0</v>
      </c>
      <c r="I160" s="111">
        <v>349</v>
      </c>
      <c r="J160" s="404">
        <v>21</v>
      </c>
      <c r="K160" s="405" t="s">
        <v>1710</v>
      </c>
      <c r="L160" s="407">
        <f t="shared" si="1"/>
        <v>0</v>
      </c>
      <c r="M160" s="403" t="s">
        <v>214</v>
      </c>
      <c r="N160" s="53"/>
      <c r="O160" s="53"/>
      <c r="Q160" s="11"/>
      <c r="R160" s="10"/>
      <c r="S160" s="12"/>
      <c r="T160" s="1"/>
      <c r="U160" s="1"/>
    </row>
    <row r="161" spans="4:21" ht="13.5" customHeight="1">
      <c r="D161" s="13"/>
      <c r="E161" s="13"/>
      <c r="F161" s="341" t="s">
        <v>282</v>
      </c>
      <c r="G161" s="342" t="s">
        <v>283</v>
      </c>
      <c r="H161" s="211">
        <v>0</v>
      </c>
      <c r="I161" s="111">
        <v>1199</v>
      </c>
      <c r="J161" s="404">
        <v>21</v>
      </c>
      <c r="K161" s="405" t="s">
        <v>1710</v>
      </c>
      <c r="L161" s="407">
        <f t="shared" si="1"/>
        <v>0</v>
      </c>
      <c r="M161" s="403" t="s">
        <v>214</v>
      </c>
      <c r="N161" s="53"/>
      <c r="O161" s="53"/>
      <c r="Q161" s="11"/>
      <c r="R161" s="10"/>
      <c r="S161" s="12"/>
      <c r="T161" s="1"/>
      <c r="U161" s="1"/>
    </row>
    <row r="162" spans="4:21" ht="13.5" customHeight="1">
      <c r="D162" s="13"/>
      <c r="E162" s="13"/>
      <c r="F162" s="341" t="s">
        <v>284</v>
      </c>
      <c r="G162" s="342" t="s">
        <v>285</v>
      </c>
      <c r="H162" s="211">
        <v>0</v>
      </c>
      <c r="I162" s="111">
        <v>1199</v>
      </c>
      <c r="J162" s="404">
        <v>21</v>
      </c>
      <c r="K162" s="405" t="s">
        <v>1710</v>
      </c>
      <c r="L162" s="407">
        <f t="shared" si="1"/>
        <v>0</v>
      </c>
      <c r="M162" s="403" t="s">
        <v>214</v>
      </c>
      <c r="N162" s="53"/>
      <c r="O162" s="53"/>
      <c r="Q162" s="11"/>
      <c r="R162" s="10"/>
      <c r="S162" s="12"/>
      <c r="T162" s="1"/>
      <c r="U162" s="1"/>
    </row>
    <row r="163" spans="3:21" ht="13.5" customHeight="1">
      <c r="C163" s="344" t="s">
        <v>286</v>
      </c>
      <c r="D163" s="13"/>
      <c r="E163" s="13"/>
      <c r="F163" s="57" t="s">
        <v>292</v>
      </c>
      <c r="G163" s="408" t="s">
        <v>293</v>
      </c>
      <c r="H163" s="48">
        <v>0</v>
      </c>
      <c r="I163" s="409">
        <v>7199</v>
      </c>
      <c r="J163" s="410">
        <v>21</v>
      </c>
      <c r="K163" s="411" t="s">
        <v>1710</v>
      </c>
      <c r="L163" s="407">
        <f t="shared" si="1"/>
        <v>0</v>
      </c>
      <c r="M163" s="419" t="s">
        <v>286</v>
      </c>
      <c r="N163" s="53"/>
      <c r="O163" s="53"/>
      <c r="P163" s="10" t="b">
        <f t="shared" si="2"/>
        <v>0</v>
      </c>
      <c r="Q163" s="11"/>
      <c r="R163" s="10"/>
      <c r="S163" s="12"/>
      <c r="T163" s="1"/>
      <c r="U163" s="1"/>
    </row>
    <row r="164" spans="4:21" ht="13.5" customHeight="1">
      <c r="D164" s="13"/>
      <c r="E164" s="13"/>
      <c r="F164" s="57" t="s">
        <v>294</v>
      </c>
      <c r="G164" s="408" t="s">
        <v>295</v>
      </c>
      <c r="H164" s="48">
        <v>0</v>
      </c>
      <c r="I164" s="409">
        <v>1899</v>
      </c>
      <c r="J164" s="410">
        <v>21</v>
      </c>
      <c r="K164" s="411" t="s">
        <v>1710</v>
      </c>
      <c r="L164" s="407">
        <f t="shared" si="1"/>
        <v>0</v>
      </c>
      <c r="M164" s="419" t="s">
        <v>286</v>
      </c>
      <c r="N164" s="53"/>
      <c r="O164" s="53"/>
      <c r="P164" s="10" t="b">
        <f t="shared" si="2"/>
        <v>0</v>
      </c>
      <c r="Q164" s="11"/>
      <c r="R164" s="10"/>
      <c r="S164" s="12"/>
      <c r="T164" s="1"/>
      <c r="U164" s="1"/>
    </row>
    <row r="165" spans="2:21" ht="13.5" customHeight="1">
      <c r="B165" s="54"/>
      <c r="C165" s="54"/>
      <c r="D165" s="13"/>
      <c r="E165" s="13"/>
      <c r="F165" s="57" t="s">
        <v>296</v>
      </c>
      <c r="G165" s="408" t="s">
        <v>297</v>
      </c>
      <c r="H165" s="48">
        <v>0</v>
      </c>
      <c r="I165" s="409">
        <v>1199</v>
      </c>
      <c r="J165" s="410">
        <v>21</v>
      </c>
      <c r="K165" s="411" t="s">
        <v>1710</v>
      </c>
      <c r="L165" s="407">
        <f t="shared" si="1"/>
        <v>0</v>
      </c>
      <c r="M165" s="419" t="s">
        <v>286</v>
      </c>
      <c r="N165" s="53"/>
      <c r="O165" s="53"/>
      <c r="P165" s="10" t="b">
        <f t="shared" si="2"/>
        <v>0</v>
      </c>
      <c r="Q165" s="11"/>
      <c r="R165" s="10"/>
      <c r="S165" s="12"/>
      <c r="T165" s="1"/>
      <c r="U165" s="1"/>
    </row>
    <row r="166" spans="4:21" ht="13.5" customHeight="1">
      <c r="D166" s="13"/>
      <c r="E166" s="13"/>
      <c r="F166" s="57" t="s">
        <v>298</v>
      </c>
      <c r="G166" s="408" t="s">
        <v>299</v>
      </c>
      <c r="H166" s="48">
        <v>0</v>
      </c>
      <c r="I166" s="409">
        <v>699</v>
      </c>
      <c r="J166" s="410">
        <v>21</v>
      </c>
      <c r="K166" s="411" t="s">
        <v>1710</v>
      </c>
      <c r="L166" s="407">
        <f t="shared" si="1"/>
        <v>0</v>
      </c>
      <c r="M166" s="419" t="s">
        <v>286</v>
      </c>
      <c r="N166" s="53"/>
      <c r="O166" s="53"/>
      <c r="P166" s="10" t="b">
        <f t="shared" si="2"/>
        <v>0</v>
      </c>
      <c r="Q166" s="11"/>
      <c r="R166" s="10"/>
      <c r="S166" s="12"/>
      <c r="T166" s="1"/>
      <c r="U166" s="1"/>
    </row>
    <row r="167" spans="4:21" ht="13.5" customHeight="1">
      <c r="D167" s="13"/>
      <c r="E167" s="13"/>
      <c r="F167" s="57" t="s">
        <v>300</v>
      </c>
      <c r="G167" s="408" t="s">
        <v>301</v>
      </c>
      <c r="H167" s="48">
        <v>0</v>
      </c>
      <c r="I167" s="409">
        <v>89</v>
      </c>
      <c r="J167" s="410">
        <v>21</v>
      </c>
      <c r="K167" s="411" t="s">
        <v>1710</v>
      </c>
      <c r="L167" s="407">
        <f t="shared" si="1"/>
        <v>0</v>
      </c>
      <c r="M167" s="419" t="s">
        <v>286</v>
      </c>
      <c r="N167" s="53"/>
      <c r="O167" s="53"/>
      <c r="P167" s="10" t="b">
        <f t="shared" si="2"/>
        <v>0</v>
      </c>
      <c r="Q167" s="11"/>
      <c r="R167" s="10"/>
      <c r="S167" s="12"/>
      <c r="T167" s="1"/>
      <c r="U167" s="1"/>
    </row>
    <row r="168" spans="4:21" ht="13.5" customHeight="1">
      <c r="D168" s="13"/>
      <c r="E168" s="13"/>
      <c r="F168" s="57" t="s">
        <v>503</v>
      </c>
      <c r="G168" s="408" t="s">
        <v>504</v>
      </c>
      <c r="H168" s="48">
        <v>0</v>
      </c>
      <c r="I168" s="409">
        <v>459</v>
      </c>
      <c r="J168" s="410">
        <v>21</v>
      </c>
      <c r="K168" s="411" t="s">
        <v>1710</v>
      </c>
      <c r="L168" s="407">
        <f t="shared" si="1"/>
        <v>0</v>
      </c>
      <c r="M168" s="419" t="s">
        <v>286</v>
      </c>
      <c r="N168" s="53"/>
      <c r="O168" s="53"/>
      <c r="P168" s="10" t="b">
        <f t="shared" si="2"/>
        <v>0</v>
      </c>
      <c r="Q168" s="11"/>
      <c r="R168" s="10"/>
      <c r="S168" s="12"/>
      <c r="T168" s="1"/>
      <c r="U168" s="1"/>
    </row>
    <row r="169" spans="2:21" ht="13.5" customHeight="1">
      <c r="B169" s="54"/>
      <c r="C169" s="54"/>
      <c r="D169" s="13"/>
      <c r="E169" s="13"/>
      <c r="F169" s="57" t="s">
        <v>505</v>
      </c>
      <c r="G169" s="408" t="s">
        <v>506</v>
      </c>
      <c r="H169" s="48">
        <v>0</v>
      </c>
      <c r="I169" s="409">
        <v>469</v>
      </c>
      <c r="J169" s="410">
        <v>21</v>
      </c>
      <c r="K169" s="411" t="s">
        <v>1710</v>
      </c>
      <c r="L169" s="407">
        <f t="shared" si="1"/>
        <v>0</v>
      </c>
      <c r="M169" s="419" t="s">
        <v>286</v>
      </c>
      <c r="N169" s="58"/>
      <c r="P169" s="10" t="b">
        <f t="shared" si="2"/>
        <v>0</v>
      </c>
      <c r="Q169" s="11"/>
      <c r="R169" s="10"/>
      <c r="S169" s="12"/>
      <c r="T169" s="1"/>
      <c r="U169" s="1"/>
    </row>
    <row r="170" spans="4:21" ht="13.5" customHeight="1">
      <c r="D170" s="13"/>
      <c r="E170" s="13"/>
      <c r="F170" s="57" t="s">
        <v>507</v>
      </c>
      <c r="G170" s="408" t="s">
        <v>508</v>
      </c>
      <c r="H170" s="211">
        <v>0</v>
      </c>
      <c r="I170" s="409">
        <v>1899</v>
      </c>
      <c r="J170" s="410">
        <v>21</v>
      </c>
      <c r="K170" s="411" t="s">
        <v>1710</v>
      </c>
      <c r="L170" s="407">
        <f t="shared" si="1"/>
        <v>0</v>
      </c>
      <c r="M170" s="419" t="s">
        <v>286</v>
      </c>
      <c r="N170" s="54"/>
      <c r="P170" s="10" t="b">
        <f t="shared" si="2"/>
        <v>0</v>
      </c>
      <c r="Q170" s="11"/>
      <c r="R170" s="10"/>
      <c r="S170" s="12"/>
      <c r="T170" s="1"/>
      <c r="U170" s="1"/>
    </row>
    <row r="171" spans="3:20" ht="13.5" customHeight="1">
      <c r="C171" s="130" t="s">
        <v>288</v>
      </c>
      <c r="D171" s="13"/>
      <c r="E171" s="13"/>
      <c r="F171" s="76" t="s">
        <v>302</v>
      </c>
      <c r="G171" s="77" t="s">
        <v>303</v>
      </c>
      <c r="H171" s="211">
        <v>0</v>
      </c>
      <c r="I171" s="78">
        <v>399</v>
      </c>
      <c r="J171" s="412">
        <v>21</v>
      </c>
      <c r="K171" s="413" t="s">
        <v>1710</v>
      </c>
      <c r="L171" s="52">
        <f aca="true" t="shared" si="3" ref="L171:L252">PRODUCT(H171,I171)</f>
        <v>0</v>
      </c>
      <c r="M171" s="117" t="s">
        <v>288</v>
      </c>
      <c r="N171" s="54"/>
      <c r="P171" s="10" t="b">
        <f aca="true" t="shared" si="4" ref="P171:P252">H171&gt;0</f>
        <v>0</v>
      </c>
      <c r="Q171" s="59"/>
      <c r="R171" s="10"/>
      <c r="T171" s="1"/>
    </row>
    <row r="172" spans="2:20" ht="13.5" customHeight="1">
      <c r="B172" s="54"/>
      <c r="C172" s="54"/>
      <c r="D172" s="13"/>
      <c r="E172" s="13"/>
      <c r="F172" s="76" t="s">
        <v>304</v>
      </c>
      <c r="G172" s="77" t="s">
        <v>305</v>
      </c>
      <c r="H172" s="211">
        <v>0</v>
      </c>
      <c r="I172" s="78">
        <v>1399</v>
      </c>
      <c r="J172" s="412">
        <v>21</v>
      </c>
      <c r="K172" s="413" t="s">
        <v>1710</v>
      </c>
      <c r="L172" s="52">
        <f t="shared" si="3"/>
        <v>0</v>
      </c>
      <c r="M172" s="117" t="s">
        <v>288</v>
      </c>
      <c r="N172" s="54"/>
      <c r="P172" s="10" t="b">
        <f t="shared" si="4"/>
        <v>0</v>
      </c>
      <c r="Q172" s="59"/>
      <c r="R172" s="10"/>
      <c r="T172" s="1"/>
    </row>
    <row r="173" spans="4:20" ht="13.5" customHeight="1">
      <c r="D173" s="13"/>
      <c r="E173" s="13"/>
      <c r="F173" s="76" t="s">
        <v>306</v>
      </c>
      <c r="G173" s="77" t="s">
        <v>307</v>
      </c>
      <c r="H173" s="211">
        <v>0</v>
      </c>
      <c r="I173" s="78">
        <v>1399</v>
      </c>
      <c r="J173" s="412">
        <v>21</v>
      </c>
      <c r="K173" s="413" t="s">
        <v>1710</v>
      </c>
      <c r="L173" s="52">
        <f t="shared" si="3"/>
        <v>0</v>
      </c>
      <c r="M173" s="117" t="s">
        <v>288</v>
      </c>
      <c r="N173" s="54"/>
      <c r="P173" s="10" t="b">
        <f t="shared" si="4"/>
        <v>0</v>
      </c>
      <c r="Q173" s="59"/>
      <c r="R173" s="10"/>
      <c r="T173" s="1"/>
    </row>
    <row r="174" spans="4:20" ht="13.5" customHeight="1">
      <c r="D174" s="13"/>
      <c r="E174" s="13"/>
      <c r="F174" s="76" t="s">
        <v>308</v>
      </c>
      <c r="G174" s="77" t="s">
        <v>309</v>
      </c>
      <c r="H174" s="211">
        <v>0</v>
      </c>
      <c r="I174" s="78">
        <v>369</v>
      </c>
      <c r="J174" s="412">
        <v>21</v>
      </c>
      <c r="K174" s="413" t="s">
        <v>1710</v>
      </c>
      <c r="L174" s="52">
        <f t="shared" si="3"/>
        <v>0</v>
      </c>
      <c r="M174" s="117" t="s">
        <v>288</v>
      </c>
      <c r="N174" s="54"/>
      <c r="P174" s="10" t="b">
        <f t="shared" si="4"/>
        <v>0</v>
      </c>
      <c r="Q174" s="59"/>
      <c r="R174" s="10"/>
      <c r="T174" s="1"/>
    </row>
    <row r="175" spans="4:20" ht="13.5" customHeight="1">
      <c r="D175" s="13"/>
      <c r="E175" s="13"/>
      <c r="F175" s="76" t="s">
        <v>310</v>
      </c>
      <c r="G175" s="77" t="s">
        <v>311</v>
      </c>
      <c r="H175" s="211">
        <v>0</v>
      </c>
      <c r="I175" s="78">
        <v>319</v>
      </c>
      <c r="J175" s="412">
        <v>21</v>
      </c>
      <c r="K175" s="413" t="s">
        <v>1710</v>
      </c>
      <c r="L175" s="52">
        <f t="shared" si="3"/>
        <v>0</v>
      </c>
      <c r="M175" s="117" t="s">
        <v>288</v>
      </c>
      <c r="N175" s="54"/>
      <c r="P175" s="10" t="b">
        <f t="shared" si="4"/>
        <v>0</v>
      </c>
      <c r="Q175" s="59"/>
      <c r="R175" s="10"/>
      <c r="T175" s="1"/>
    </row>
    <row r="176" spans="2:20" ht="13.5" customHeight="1">
      <c r="B176" s="54"/>
      <c r="C176" s="54"/>
      <c r="D176" s="13"/>
      <c r="E176" s="13"/>
      <c r="F176" s="76" t="s">
        <v>312</v>
      </c>
      <c r="G176" s="77" t="s">
        <v>313</v>
      </c>
      <c r="H176" s="211">
        <v>0</v>
      </c>
      <c r="I176" s="78">
        <v>159</v>
      </c>
      <c r="J176" s="412">
        <v>21</v>
      </c>
      <c r="K176" s="413" t="s">
        <v>1710</v>
      </c>
      <c r="L176" s="52">
        <f t="shared" si="3"/>
        <v>0</v>
      </c>
      <c r="M176" s="117" t="s">
        <v>288</v>
      </c>
      <c r="N176" s="54"/>
      <c r="P176" s="10" t="b">
        <f t="shared" si="4"/>
        <v>0</v>
      </c>
      <c r="Q176" s="59"/>
      <c r="R176" s="10"/>
      <c r="T176" s="1"/>
    </row>
    <row r="177" spans="4:18" ht="13.5" customHeight="1">
      <c r="D177" s="60"/>
      <c r="E177" s="60"/>
      <c r="F177" s="79" t="s">
        <v>314</v>
      </c>
      <c r="G177" s="80" t="s">
        <v>315</v>
      </c>
      <c r="H177" s="211">
        <v>0</v>
      </c>
      <c r="I177" s="78">
        <v>1499</v>
      </c>
      <c r="J177" s="412">
        <v>21</v>
      </c>
      <c r="K177" s="413" t="s">
        <v>1710</v>
      </c>
      <c r="L177" s="52">
        <f t="shared" si="3"/>
        <v>0</v>
      </c>
      <c r="M177" s="117" t="s">
        <v>288</v>
      </c>
      <c r="P177" s="10" t="b">
        <f t="shared" si="4"/>
        <v>0</v>
      </c>
      <c r="R177" s="10"/>
    </row>
    <row r="178" spans="4:18" ht="13.5" customHeight="1">
      <c r="D178" s="60"/>
      <c r="E178" s="60"/>
      <c r="F178" s="79" t="s">
        <v>316</v>
      </c>
      <c r="G178" s="80" t="s">
        <v>317</v>
      </c>
      <c r="H178" s="211">
        <v>0</v>
      </c>
      <c r="I178" s="78">
        <v>1499</v>
      </c>
      <c r="J178" s="412">
        <v>21</v>
      </c>
      <c r="K178" s="413" t="s">
        <v>1710</v>
      </c>
      <c r="L178" s="52"/>
      <c r="M178" s="117" t="s">
        <v>288</v>
      </c>
      <c r="R178" s="10"/>
    </row>
    <row r="179" spans="4:18" ht="13.5" customHeight="1">
      <c r="D179" s="60"/>
      <c r="E179" s="60"/>
      <c r="F179" s="79" t="s">
        <v>318</v>
      </c>
      <c r="G179" s="80" t="s">
        <v>319</v>
      </c>
      <c r="H179" s="211">
        <v>0</v>
      </c>
      <c r="I179" s="78">
        <v>1799</v>
      </c>
      <c r="J179" s="412">
        <v>21</v>
      </c>
      <c r="K179" s="413" t="s">
        <v>1710</v>
      </c>
      <c r="L179" s="52"/>
      <c r="M179" s="117" t="s">
        <v>288</v>
      </c>
      <c r="R179" s="10"/>
    </row>
    <row r="180" spans="4:18" ht="13.5" customHeight="1">
      <c r="D180" s="60"/>
      <c r="E180" s="60"/>
      <c r="F180" s="79" t="s">
        <v>320</v>
      </c>
      <c r="G180" s="80" t="s">
        <v>321</v>
      </c>
      <c r="H180" s="211">
        <v>0</v>
      </c>
      <c r="I180" s="78">
        <v>399</v>
      </c>
      <c r="J180" s="412">
        <v>21</v>
      </c>
      <c r="K180" s="413" t="s">
        <v>1710</v>
      </c>
      <c r="L180" s="52"/>
      <c r="M180" s="117" t="s">
        <v>288</v>
      </c>
      <c r="R180" s="10"/>
    </row>
    <row r="181" spans="4:18" ht="13.5" customHeight="1">
      <c r="D181" s="60"/>
      <c r="E181" s="60"/>
      <c r="F181" s="79" t="s">
        <v>322</v>
      </c>
      <c r="G181" s="80" t="s">
        <v>323</v>
      </c>
      <c r="H181" s="211">
        <v>0</v>
      </c>
      <c r="I181" s="78">
        <v>399</v>
      </c>
      <c r="J181" s="412">
        <v>21</v>
      </c>
      <c r="K181" s="413" t="s">
        <v>1710</v>
      </c>
      <c r="L181" s="52"/>
      <c r="M181" s="117" t="s">
        <v>288</v>
      </c>
      <c r="R181" s="10"/>
    </row>
    <row r="182" spans="3:20" ht="13.5" customHeight="1">
      <c r="C182" s="345" t="s">
        <v>290</v>
      </c>
      <c r="D182" s="13"/>
      <c r="E182" s="13"/>
      <c r="F182" s="81" t="s">
        <v>324</v>
      </c>
      <c r="G182" s="82" t="s">
        <v>325</v>
      </c>
      <c r="H182" s="211">
        <v>0</v>
      </c>
      <c r="I182" s="83">
        <v>1399</v>
      </c>
      <c r="J182" s="415">
        <v>21</v>
      </c>
      <c r="K182" s="416" t="s">
        <v>1710</v>
      </c>
      <c r="L182" s="52">
        <f t="shared" si="3"/>
        <v>0</v>
      </c>
      <c r="M182" s="417" t="s">
        <v>290</v>
      </c>
      <c r="N182" s="54"/>
      <c r="P182" s="10" t="b">
        <f t="shared" si="4"/>
        <v>0</v>
      </c>
      <c r="Q182" s="59"/>
      <c r="R182" s="10"/>
      <c r="T182" s="1"/>
    </row>
    <row r="183" spans="4:20" ht="13.5" customHeight="1">
      <c r="D183" s="13"/>
      <c r="E183" s="13"/>
      <c r="F183" s="81" t="s">
        <v>326</v>
      </c>
      <c r="G183" s="82" t="s">
        <v>327</v>
      </c>
      <c r="H183" s="211">
        <v>0</v>
      </c>
      <c r="I183" s="83">
        <v>1499</v>
      </c>
      <c r="J183" s="415">
        <v>21</v>
      </c>
      <c r="K183" s="416" t="s">
        <v>1710</v>
      </c>
      <c r="L183" s="52">
        <f t="shared" si="3"/>
        <v>0</v>
      </c>
      <c r="M183" s="417" t="s">
        <v>290</v>
      </c>
      <c r="N183" s="58"/>
      <c r="P183" s="10" t="b">
        <f t="shared" si="4"/>
        <v>0</v>
      </c>
      <c r="Q183" s="59"/>
      <c r="R183" s="10"/>
      <c r="T183" s="1"/>
    </row>
    <row r="184" spans="4:20" ht="13.5" customHeight="1">
      <c r="D184" s="13"/>
      <c r="E184" s="13"/>
      <c r="F184" s="81" t="s">
        <v>328</v>
      </c>
      <c r="G184" s="82" t="s">
        <v>329</v>
      </c>
      <c r="H184" s="211">
        <v>0</v>
      </c>
      <c r="I184" s="83">
        <v>499</v>
      </c>
      <c r="J184" s="415">
        <v>21</v>
      </c>
      <c r="K184" s="416" t="s">
        <v>1710</v>
      </c>
      <c r="L184" s="52">
        <f t="shared" si="3"/>
        <v>0</v>
      </c>
      <c r="M184" s="417" t="s">
        <v>290</v>
      </c>
      <c r="N184" s="58"/>
      <c r="P184" s="10" t="b">
        <f t="shared" si="4"/>
        <v>0</v>
      </c>
      <c r="Q184" s="59"/>
      <c r="R184" s="10"/>
      <c r="T184" s="1"/>
    </row>
    <row r="185" spans="4:20" ht="13.5" customHeight="1">
      <c r="D185" s="13"/>
      <c r="E185" s="13"/>
      <c r="F185" s="81" t="s">
        <v>330</v>
      </c>
      <c r="G185" s="82" t="s">
        <v>331</v>
      </c>
      <c r="H185" s="211">
        <v>0</v>
      </c>
      <c r="I185" s="83">
        <v>499</v>
      </c>
      <c r="J185" s="415">
        <v>21</v>
      </c>
      <c r="K185" s="416" t="s">
        <v>1710</v>
      </c>
      <c r="L185" s="52">
        <f t="shared" si="3"/>
        <v>0</v>
      </c>
      <c r="M185" s="417" t="s">
        <v>290</v>
      </c>
      <c r="N185" s="58"/>
      <c r="Q185" s="59"/>
      <c r="R185" s="10"/>
      <c r="T185" s="1"/>
    </row>
    <row r="186" spans="4:20" ht="13.5" customHeight="1">
      <c r="D186" s="13"/>
      <c r="E186" s="13"/>
      <c r="F186" s="81" t="s">
        <v>332</v>
      </c>
      <c r="G186" s="82" t="s">
        <v>333</v>
      </c>
      <c r="H186" s="211">
        <v>0</v>
      </c>
      <c r="I186" s="83">
        <v>499</v>
      </c>
      <c r="J186" s="415">
        <v>21</v>
      </c>
      <c r="K186" s="416" t="s">
        <v>1710</v>
      </c>
      <c r="L186" s="52">
        <f t="shared" si="3"/>
        <v>0</v>
      </c>
      <c r="M186" s="417" t="s">
        <v>290</v>
      </c>
      <c r="N186" s="58"/>
      <c r="Q186" s="59"/>
      <c r="R186" s="10"/>
      <c r="T186" s="1"/>
    </row>
    <row r="187" spans="4:20" ht="13.5" customHeight="1">
      <c r="D187" s="13"/>
      <c r="E187" s="13"/>
      <c r="F187" s="81" t="s">
        <v>334</v>
      </c>
      <c r="G187" s="82" t="s">
        <v>335</v>
      </c>
      <c r="H187" s="211">
        <v>0</v>
      </c>
      <c r="I187" s="83">
        <v>499</v>
      </c>
      <c r="J187" s="415">
        <v>21</v>
      </c>
      <c r="K187" s="416" t="s">
        <v>1710</v>
      </c>
      <c r="L187" s="52">
        <f t="shared" si="3"/>
        <v>0</v>
      </c>
      <c r="M187" s="417" t="s">
        <v>290</v>
      </c>
      <c r="N187" s="58"/>
      <c r="Q187" s="59"/>
      <c r="R187" s="10"/>
      <c r="T187" s="1"/>
    </row>
    <row r="188" spans="4:20" ht="13.5" customHeight="1">
      <c r="D188" s="13"/>
      <c r="E188" s="13"/>
      <c r="F188" s="81" t="s">
        <v>336</v>
      </c>
      <c r="G188" s="82" t="s">
        <v>337</v>
      </c>
      <c r="H188" s="211">
        <v>0</v>
      </c>
      <c r="I188" s="83">
        <v>499</v>
      </c>
      <c r="J188" s="415">
        <v>21</v>
      </c>
      <c r="K188" s="416" t="s">
        <v>1710</v>
      </c>
      <c r="L188" s="52">
        <f t="shared" si="3"/>
        <v>0</v>
      </c>
      <c r="M188" s="417" t="s">
        <v>290</v>
      </c>
      <c r="N188" s="58"/>
      <c r="Q188" s="59"/>
      <c r="R188" s="10"/>
      <c r="T188" s="1"/>
    </row>
    <row r="189" spans="4:20" ht="13.5" customHeight="1">
      <c r="D189" s="13"/>
      <c r="E189" s="13"/>
      <c r="F189" s="81" t="s">
        <v>338</v>
      </c>
      <c r="G189" s="82" t="s">
        <v>339</v>
      </c>
      <c r="H189" s="211">
        <v>0</v>
      </c>
      <c r="I189" s="83">
        <v>699</v>
      </c>
      <c r="J189" s="415">
        <v>21</v>
      </c>
      <c r="K189" s="416" t="s">
        <v>1710</v>
      </c>
      <c r="L189" s="52">
        <f t="shared" si="3"/>
        <v>0</v>
      </c>
      <c r="M189" s="417" t="s">
        <v>290</v>
      </c>
      <c r="N189" s="58"/>
      <c r="Q189" s="59"/>
      <c r="R189" s="10"/>
      <c r="T189" s="1"/>
    </row>
    <row r="190" spans="4:20" ht="13.5" customHeight="1">
      <c r="D190" s="13"/>
      <c r="E190" s="13"/>
      <c r="F190" s="81" t="s">
        <v>340</v>
      </c>
      <c r="G190" s="82" t="s">
        <v>341</v>
      </c>
      <c r="H190" s="211">
        <v>0</v>
      </c>
      <c r="I190" s="83">
        <v>499</v>
      </c>
      <c r="J190" s="415">
        <v>21</v>
      </c>
      <c r="K190" s="416" t="s">
        <v>1710</v>
      </c>
      <c r="L190" s="52">
        <f t="shared" si="3"/>
        <v>0</v>
      </c>
      <c r="M190" s="417" t="s">
        <v>290</v>
      </c>
      <c r="N190" s="58"/>
      <c r="Q190" s="59"/>
      <c r="R190" s="10"/>
      <c r="T190" s="1"/>
    </row>
    <row r="191" spans="4:20" ht="13.5" customHeight="1">
      <c r="D191" s="13"/>
      <c r="E191" s="13"/>
      <c r="F191" s="81" t="s">
        <v>342</v>
      </c>
      <c r="G191" s="82" t="s">
        <v>343</v>
      </c>
      <c r="H191" s="211">
        <v>0</v>
      </c>
      <c r="I191" s="83">
        <v>499</v>
      </c>
      <c r="J191" s="415">
        <v>21</v>
      </c>
      <c r="K191" s="416" t="s">
        <v>1710</v>
      </c>
      <c r="L191" s="52">
        <f t="shared" si="3"/>
        <v>0</v>
      </c>
      <c r="M191" s="417" t="s">
        <v>290</v>
      </c>
      <c r="N191" s="58"/>
      <c r="Q191" s="59"/>
      <c r="R191" s="10"/>
      <c r="T191" s="1"/>
    </row>
    <row r="192" spans="4:20" ht="13.5" customHeight="1">
      <c r="D192" s="13"/>
      <c r="E192" s="13"/>
      <c r="F192" s="81" t="s">
        <v>344</v>
      </c>
      <c r="G192" s="82" t="s">
        <v>345</v>
      </c>
      <c r="H192" s="211">
        <v>0</v>
      </c>
      <c r="I192" s="83">
        <v>799</v>
      </c>
      <c r="J192" s="415">
        <v>21</v>
      </c>
      <c r="K192" s="416" t="s">
        <v>1710</v>
      </c>
      <c r="L192" s="52">
        <f t="shared" si="3"/>
        <v>0</v>
      </c>
      <c r="M192" s="417" t="s">
        <v>290</v>
      </c>
      <c r="N192" s="58"/>
      <c r="Q192" s="59"/>
      <c r="R192" s="10"/>
      <c r="T192" s="1"/>
    </row>
    <row r="193" spans="4:20" ht="13.5" customHeight="1">
      <c r="D193" s="13"/>
      <c r="E193" s="13"/>
      <c r="F193" s="81" t="s">
        <v>36</v>
      </c>
      <c r="G193" s="82" t="s">
        <v>346</v>
      </c>
      <c r="H193" s="211">
        <v>0</v>
      </c>
      <c r="I193" s="83">
        <v>2399</v>
      </c>
      <c r="J193" s="415">
        <v>21</v>
      </c>
      <c r="K193" s="416" t="s">
        <v>1710</v>
      </c>
      <c r="L193" s="52">
        <f t="shared" si="3"/>
        <v>0</v>
      </c>
      <c r="M193" s="417" t="s">
        <v>290</v>
      </c>
      <c r="N193" s="58"/>
      <c r="Q193" s="59"/>
      <c r="R193" s="10"/>
      <c r="T193" s="1"/>
    </row>
    <row r="194" spans="4:20" ht="13.5" customHeight="1">
      <c r="D194" s="13"/>
      <c r="E194" s="13"/>
      <c r="F194" s="81" t="s">
        <v>37</v>
      </c>
      <c r="G194" s="82" t="s">
        <v>347</v>
      </c>
      <c r="H194" s="211">
        <v>0</v>
      </c>
      <c r="I194" s="83">
        <v>2399</v>
      </c>
      <c r="J194" s="415">
        <v>21</v>
      </c>
      <c r="K194" s="416" t="s">
        <v>1710</v>
      </c>
      <c r="L194" s="52">
        <f t="shared" si="3"/>
        <v>0</v>
      </c>
      <c r="M194" s="417" t="s">
        <v>290</v>
      </c>
      <c r="N194" s="58"/>
      <c r="Q194" s="59"/>
      <c r="R194" s="10"/>
      <c r="T194" s="1"/>
    </row>
    <row r="195" spans="4:20" ht="13.5" customHeight="1">
      <c r="D195" s="13"/>
      <c r="E195" s="13"/>
      <c r="F195" s="81" t="s">
        <v>41</v>
      </c>
      <c r="G195" s="82" t="s">
        <v>348</v>
      </c>
      <c r="H195" s="211">
        <v>0</v>
      </c>
      <c r="I195" s="83">
        <v>2399</v>
      </c>
      <c r="J195" s="415">
        <v>21</v>
      </c>
      <c r="K195" s="416" t="s">
        <v>1710</v>
      </c>
      <c r="L195" s="52">
        <f t="shared" si="3"/>
        <v>0</v>
      </c>
      <c r="M195" s="417" t="s">
        <v>290</v>
      </c>
      <c r="N195" s="58"/>
      <c r="Q195" s="59"/>
      <c r="R195" s="10"/>
      <c r="T195" s="1"/>
    </row>
    <row r="196" spans="4:20" ht="13.5" customHeight="1">
      <c r="D196" s="13"/>
      <c r="E196" s="13"/>
      <c r="F196" s="81" t="s">
        <v>39</v>
      </c>
      <c r="G196" s="82" t="s">
        <v>349</v>
      </c>
      <c r="H196" s="211">
        <v>0</v>
      </c>
      <c r="I196" s="83">
        <v>2399</v>
      </c>
      <c r="J196" s="415">
        <v>21</v>
      </c>
      <c r="K196" s="416" t="s">
        <v>1710</v>
      </c>
      <c r="L196" s="52">
        <f t="shared" si="3"/>
        <v>0</v>
      </c>
      <c r="M196" s="417" t="s">
        <v>290</v>
      </c>
      <c r="N196" s="58"/>
      <c r="Q196" s="59"/>
      <c r="R196" s="10"/>
      <c r="T196" s="1"/>
    </row>
    <row r="197" spans="4:20" ht="13.5" customHeight="1">
      <c r="D197" s="13"/>
      <c r="E197" s="13"/>
      <c r="F197" s="81" t="s">
        <v>38</v>
      </c>
      <c r="G197" s="82" t="s">
        <v>350</v>
      </c>
      <c r="H197" s="211">
        <v>0</v>
      </c>
      <c r="I197" s="83">
        <v>2399</v>
      </c>
      <c r="J197" s="415">
        <v>21</v>
      </c>
      <c r="K197" s="416" t="s">
        <v>1710</v>
      </c>
      <c r="L197" s="52">
        <f t="shared" si="3"/>
        <v>0</v>
      </c>
      <c r="M197" s="417" t="s">
        <v>290</v>
      </c>
      <c r="N197" s="58"/>
      <c r="Q197" s="59"/>
      <c r="R197" s="10"/>
      <c r="T197" s="1"/>
    </row>
    <row r="198" spans="4:20" ht="13.5" customHeight="1">
      <c r="D198" s="13"/>
      <c r="E198" s="13"/>
      <c r="F198" s="81" t="s">
        <v>40</v>
      </c>
      <c r="G198" s="82" t="s">
        <v>351</v>
      </c>
      <c r="H198" s="211">
        <v>0</v>
      </c>
      <c r="I198" s="83">
        <v>2399</v>
      </c>
      <c r="J198" s="415">
        <v>21</v>
      </c>
      <c r="K198" s="416" t="s">
        <v>1710</v>
      </c>
      <c r="L198" s="52">
        <f t="shared" si="3"/>
        <v>0</v>
      </c>
      <c r="M198" s="417" t="s">
        <v>290</v>
      </c>
      <c r="N198" s="58"/>
      <c r="Q198" s="59"/>
      <c r="R198" s="10"/>
      <c r="T198" s="1"/>
    </row>
    <row r="199" spans="4:20" ht="13.5" customHeight="1">
      <c r="D199" s="13"/>
      <c r="E199" s="13"/>
      <c r="F199" s="81" t="s">
        <v>352</v>
      </c>
      <c r="G199" s="82" t="s">
        <v>353</v>
      </c>
      <c r="H199" s="211">
        <v>0</v>
      </c>
      <c r="I199" s="83">
        <v>799</v>
      </c>
      <c r="J199" s="415">
        <v>21</v>
      </c>
      <c r="K199" s="416" t="s">
        <v>1710</v>
      </c>
      <c r="L199" s="52">
        <f t="shared" si="3"/>
        <v>0</v>
      </c>
      <c r="M199" s="417" t="s">
        <v>290</v>
      </c>
      <c r="N199" s="58"/>
      <c r="Q199" s="59"/>
      <c r="R199" s="10"/>
      <c r="T199" s="1"/>
    </row>
    <row r="200" spans="4:20" ht="13.5" customHeight="1">
      <c r="D200" s="13"/>
      <c r="E200" s="13"/>
      <c r="F200" s="81" t="s">
        <v>354</v>
      </c>
      <c r="G200" s="82" t="s">
        <v>355</v>
      </c>
      <c r="H200" s="211">
        <v>0</v>
      </c>
      <c r="I200" s="83">
        <v>1199</v>
      </c>
      <c r="J200" s="415">
        <v>21</v>
      </c>
      <c r="K200" s="416" t="s">
        <v>1710</v>
      </c>
      <c r="L200" s="52">
        <f t="shared" si="3"/>
        <v>0</v>
      </c>
      <c r="M200" s="417" t="s">
        <v>290</v>
      </c>
      <c r="N200" s="58"/>
      <c r="Q200" s="59"/>
      <c r="R200" s="10"/>
      <c r="T200" s="1"/>
    </row>
    <row r="201" spans="4:20" ht="13.5" customHeight="1">
      <c r="D201" s="13"/>
      <c r="E201" s="13"/>
      <c r="F201" s="81" t="s">
        <v>21</v>
      </c>
      <c r="G201" s="82" t="s">
        <v>356</v>
      </c>
      <c r="H201" s="211">
        <v>0</v>
      </c>
      <c r="I201" s="83">
        <v>399</v>
      </c>
      <c r="J201" s="415">
        <v>21</v>
      </c>
      <c r="K201" s="416" t="s">
        <v>1710</v>
      </c>
      <c r="L201" s="52">
        <f t="shared" si="3"/>
        <v>0</v>
      </c>
      <c r="M201" s="417" t="s">
        <v>290</v>
      </c>
      <c r="N201" s="58"/>
      <c r="Q201" s="59"/>
      <c r="R201" s="10"/>
      <c r="T201" s="1"/>
    </row>
    <row r="202" spans="4:20" ht="13.5" customHeight="1">
      <c r="D202" s="13"/>
      <c r="E202" s="13"/>
      <c r="F202" s="81" t="s">
        <v>1</v>
      </c>
      <c r="G202" s="82" t="s">
        <v>357</v>
      </c>
      <c r="H202" s="211">
        <v>0</v>
      </c>
      <c r="I202" s="83">
        <v>2299</v>
      </c>
      <c r="J202" s="415">
        <v>21</v>
      </c>
      <c r="K202" s="416" t="s">
        <v>1710</v>
      </c>
      <c r="L202" s="52">
        <f t="shared" si="3"/>
        <v>0</v>
      </c>
      <c r="M202" s="417" t="s">
        <v>290</v>
      </c>
      <c r="N202" s="58"/>
      <c r="Q202" s="59"/>
      <c r="R202" s="10"/>
      <c r="T202" s="1"/>
    </row>
    <row r="203" spans="4:20" ht="13.5" customHeight="1">
      <c r="D203" s="13"/>
      <c r="E203" s="13"/>
      <c r="F203" s="81" t="s">
        <v>0</v>
      </c>
      <c r="G203" s="82" t="s">
        <v>358</v>
      </c>
      <c r="H203" s="211">
        <v>0</v>
      </c>
      <c r="I203" s="83">
        <v>1599</v>
      </c>
      <c r="J203" s="415">
        <v>21</v>
      </c>
      <c r="K203" s="416" t="s">
        <v>1710</v>
      </c>
      <c r="L203" s="52">
        <f t="shared" si="3"/>
        <v>0</v>
      </c>
      <c r="M203" s="417" t="s">
        <v>290</v>
      </c>
      <c r="N203" s="58"/>
      <c r="Q203" s="59"/>
      <c r="R203" s="10"/>
      <c r="T203" s="1"/>
    </row>
    <row r="204" spans="4:20" ht="13.5" customHeight="1">
      <c r="D204" s="13"/>
      <c r="E204" s="13"/>
      <c r="F204" s="81" t="s">
        <v>2</v>
      </c>
      <c r="G204" s="82" t="s">
        <v>359</v>
      </c>
      <c r="H204" s="211">
        <v>0</v>
      </c>
      <c r="I204" s="83">
        <v>2299</v>
      </c>
      <c r="J204" s="415">
        <v>21</v>
      </c>
      <c r="K204" s="416" t="s">
        <v>1710</v>
      </c>
      <c r="L204" s="52">
        <f t="shared" si="3"/>
        <v>0</v>
      </c>
      <c r="M204" s="417" t="s">
        <v>290</v>
      </c>
      <c r="N204" s="58"/>
      <c r="Q204" s="59"/>
      <c r="R204" s="10"/>
      <c r="T204" s="1"/>
    </row>
    <row r="205" spans="4:20" ht="13.5" customHeight="1">
      <c r="D205" s="13"/>
      <c r="E205" s="13"/>
      <c r="F205" s="81" t="s">
        <v>3</v>
      </c>
      <c r="G205" s="82" t="s">
        <v>362</v>
      </c>
      <c r="H205" s="211">
        <v>0</v>
      </c>
      <c r="I205" s="83">
        <v>349</v>
      </c>
      <c r="J205" s="415">
        <v>21</v>
      </c>
      <c r="K205" s="416" t="s">
        <v>1710</v>
      </c>
      <c r="L205" s="52">
        <f t="shared" si="3"/>
        <v>0</v>
      </c>
      <c r="M205" s="417" t="s">
        <v>290</v>
      </c>
      <c r="N205" s="58"/>
      <c r="Q205" s="59"/>
      <c r="R205" s="10"/>
      <c r="T205" s="1"/>
    </row>
    <row r="206" spans="4:20" ht="13.5" customHeight="1">
      <c r="D206" s="13"/>
      <c r="E206" s="13"/>
      <c r="F206" s="81" t="s">
        <v>4</v>
      </c>
      <c r="G206" s="82" t="s">
        <v>360</v>
      </c>
      <c r="H206" s="211">
        <v>0</v>
      </c>
      <c r="I206" s="83">
        <v>349</v>
      </c>
      <c r="J206" s="415">
        <v>21</v>
      </c>
      <c r="K206" s="416" t="s">
        <v>1710</v>
      </c>
      <c r="L206" s="52">
        <f t="shared" si="3"/>
        <v>0</v>
      </c>
      <c r="M206" s="417" t="s">
        <v>290</v>
      </c>
      <c r="N206" s="58"/>
      <c r="Q206" s="59"/>
      <c r="R206" s="10"/>
      <c r="T206" s="1"/>
    </row>
    <row r="207" spans="4:20" ht="13.5" customHeight="1">
      <c r="D207" s="13"/>
      <c r="E207" s="13"/>
      <c r="F207" s="81" t="s">
        <v>5</v>
      </c>
      <c r="G207" s="82" t="s">
        <v>361</v>
      </c>
      <c r="H207" s="211">
        <v>0</v>
      </c>
      <c r="I207" s="83">
        <v>449</v>
      </c>
      <c r="J207" s="415">
        <v>21</v>
      </c>
      <c r="K207" s="416" t="s">
        <v>1710</v>
      </c>
      <c r="L207" s="52">
        <f t="shared" si="3"/>
        <v>0</v>
      </c>
      <c r="M207" s="417" t="s">
        <v>290</v>
      </c>
      <c r="N207" s="58"/>
      <c r="Q207" s="59"/>
      <c r="R207" s="10"/>
      <c r="T207" s="1"/>
    </row>
    <row r="208" spans="4:20" ht="13.5" customHeight="1">
      <c r="D208" s="13"/>
      <c r="E208" s="13"/>
      <c r="F208" s="81" t="s">
        <v>6</v>
      </c>
      <c r="G208" s="82" t="s">
        <v>363</v>
      </c>
      <c r="H208" s="211">
        <v>0</v>
      </c>
      <c r="I208" s="83">
        <v>349</v>
      </c>
      <c r="J208" s="415">
        <v>21</v>
      </c>
      <c r="K208" s="416" t="s">
        <v>1710</v>
      </c>
      <c r="L208" s="52">
        <f t="shared" si="3"/>
        <v>0</v>
      </c>
      <c r="M208" s="417" t="s">
        <v>290</v>
      </c>
      <c r="N208" s="58"/>
      <c r="Q208" s="59"/>
      <c r="R208" s="10"/>
      <c r="T208" s="1"/>
    </row>
    <row r="209" spans="4:20" ht="13.5" customHeight="1">
      <c r="D209" s="13"/>
      <c r="E209" s="13"/>
      <c r="F209" s="81" t="s">
        <v>7</v>
      </c>
      <c r="G209" s="82" t="s">
        <v>364</v>
      </c>
      <c r="H209" s="211">
        <v>0</v>
      </c>
      <c r="I209" s="83">
        <v>449</v>
      </c>
      <c r="J209" s="415">
        <v>21</v>
      </c>
      <c r="K209" s="416" t="s">
        <v>1710</v>
      </c>
      <c r="L209" s="52">
        <f t="shared" si="3"/>
        <v>0</v>
      </c>
      <c r="M209" s="417" t="s">
        <v>290</v>
      </c>
      <c r="N209" s="58"/>
      <c r="Q209" s="59"/>
      <c r="R209" s="10"/>
      <c r="T209" s="1"/>
    </row>
    <row r="210" spans="4:20" ht="13.5" customHeight="1">
      <c r="D210" s="13"/>
      <c r="E210" s="13"/>
      <c r="F210" s="81" t="s">
        <v>8</v>
      </c>
      <c r="G210" s="82" t="s">
        <v>365</v>
      </c>
      <c r="H210" s="211">
        <v>0</v>
      </c>
      <c r="I210" s="83">
        <v>449</v>
      </c>
      <c r="J210" s="415">
        <v>21</v>
      </c>
      <c r="K210" s="416" t="s">
        <v>1710</v>
      </c>
      <c r="L210" s="52">
        <f t="shared" si="3"/>
        <v>0</v>
      </c>
      <c r="M210" s="417" t="s">
        <v>290</v>
      </c>
      <c r="N210" s="58"/>
      <c r="Q210" s="59"/>
      <c r="R210" s="10"/>
      <c r="T210" s="1"/>
    </row>
    <row r="211" spans="4:20" ht="13.5" customHeight="1">
      <c r="D211" s="13"/>
      <c r="E211" s="13"/>
      <c r="F211" s="81" t="s">
        <v>9</v>
      </c>
      <c r="G211" s="82" t="s">
        <v>366</v>
      </c>
      <c r="H211" s="211">
        <v>0</v>
      </c>
      <c r="I211" s="83">
        <v>449</v>
      </c>
      <c r="J211" s="415">
        <v>21</v>
      </c>
      <c r="K211" s="416" t="s">
        <v>1710</v>
      </c>
      <c r="L211" s="52">
        <f t="shared" si="3"/>
        <v>0</v>
      </c>
      <c r="M211" s="417" t="s">
        <v>290</v>
      </c>
      <c r="N211" s="58"/>
      <c r="Q211" s="59"/>
      <c r="R211" s="10"/>
      <c r="T211" s="1"/>
    </row>
    <row r="212" spans="4:20" ht="13.5" customHeight="1">
      <c r="D212" s="13"/>
      <c r="E212" s="13"/>
      <c r="F212" s="81" t="s">
        <v>10</v>
      </c>
      <c r="G212" s="82" t="s">
        <v>367</v>
      </c>
      <c r="H212" s="211">
        <v>0</v>
      </c>
      <c r="I212" s="83">
        <v>499</v>
      </c>
      <c r="J212" s="415">
        <v>21</v>
      </c>
      <c r="K212" s="416" t="s">
        <v>1710</v>
      </c>
      <c r="L212" s="52">
        <f t="shared" si="3"/>
        <v>0</v>
      </c>
      <c r="M212" s="417" t="s">
        <v>290</v>
      </c>
      <c r="N212" s="58"/>
      <c r="Q212" s="59"/>
      <c r="R212" s="10"/>
      <c r="T212" s="1"/>
    </row>
    <row r="213" spans="4:20" ht="13.5" customHeight="1">
      <c r="D213" s="13"/>
      <c r="E213" s="13"/>
      <c r="F213" s="81" t="s">
        <v>13</v>
      </c>
      <c r="G213" s="82" t="s">
        <v>368</v>
      </c>
      <c r="H213" s="211">
        <v>0</v>
      </c>
      <c r="I213" s="83">
        <v>449</v>
      </c>
      <c r="J213" s="415">
        <v>21</v>
      </c>
      <c r="K213" s="416" t="s">
        <v>1710</v>
      </c>
      <c r="L213" s="52">
        <f t="shared" si="3"/>
        <v>0</v>
      </c>
      <c r="M213" s="417" t="s">
        <v>290</v>
      </c>
      <c r="N213" s="58"/>
      <c r="Q213" s="59"/>
      <c r="R213" s="10"/>
      <c r="T213" s="1"/>
    </row>
    <row r="214" spans="4:20" ht="13.5" customHeight="1">
      <c r="D214" s="13"/>
      <c r="E214" s="13"/>
      <c r="F214" s="81" t="s">
        <v>11</v>
      </c>
      <c r="G214" s="82" t="s">
        <v>369</v>
      </c>
      <c r="H214" s="211">
        <v>0</v>
      </c>
      <c r="I214" s="83">
        <v>349</v>
      </c>
      <c r="J214" s="415">
        <v>21</v>
      </c>
      <c r="K214" s="416" t="s">
        <v>1710</v>
      </c>
      <c r="L214" s="52">
        <f t="shared" si="3"/>
        <v>0</v>
      </c>
      <c r="M214" s="417" t="s">
        <v>290</v>
      </c>
      <c r="N214" s="58"/>
      <c r="Q214" s="59"/>
      <c r="R214" s="10"/>
      <c r="T214" s="1"/>
    </row>
    <row r="215" spans="4:20" ht="13.5" customHeight="1">
      <c r="D215" s="13"/>
      <c r="E215" s="13"/>
      <c r="F215" s="81" t="s">
        <v>12</v>
      </c>
      <c r="G215" s="82" t="s">
        <v>370</v>
      </c>
      <c r="H215" s="211">
        <v>0</v>
      </c>
      <c r="I215" s="83">
        <v>349</v>
      </c>
      <c r="J215" s="415">
        <v>21</v>
      </c>
      <c r="K215" s="416" t="s">
        <v>1710</v>
      </c>
      <c r="L215" s="52">
        <f t="shared" si="3"/>
        <v>0</v>
      </c>
      <c r="M215" s="417" t="s">
        <v>290</v>
      </c>
      <c r="N215" s="58"/>
      <c r="Q215" s="59"/>
      <c r="R215" s="10"/>
      <c r="T215" s="1"/>
    </row>
    <row r="216" spans="4:20" ht="13.5" customHeight="1">
      <c r="D216" s="13"/>
      <c r="E216" s="13"/>
      <c r="F216" s="81" t="s">
        <v>14</v>
      </c>
      <c r="G216" s="82" t="s">
        <v>371</v>
      </c>
      <c r="H216" s="211">
        <v>0</v>
      </c>
      <c r="I216" s="83">
        <v>449</v>
      </c>
      <c r="J216" s="415">
        <v>21</v>
      </c>
      <c r="K216" s="416" t="s">
        <v>1710</v>
      </c>
      <c r="L216" s="52">
        <f t="shared" si="3"/>
        <v>0</v>
      </c>
      <c r="M216" s="417" t="s">
        <v>290</v>
      </c>
      <c r="N216" s="58"/>
      <c r="Q216" s="59"/>
      <c r="R216" s="10"/>
      <c r="T216" s="1"/>
    </row>
    <row r="217" spans="4:20" ht="13.5" customHeight="1">
      <c r="D217" s="13"/>
      <c r="E217" s="13"/>
      <c r="F217" s="81" t="s">
        <v>15</v>
      </c>
      <c r="G217" s="82" t="s">
        <v>372</v>
      </c>
      <c r="H217" s="211">
        <v>0</v>
      </c>
      <c r="I217" s="83">
        <v>349</v>
      </c>
      <c r="J217" s="415">
        <v>21</v>
      </c>
      <c r="K217" s="416" t="s">
        <v>1710</v>
      </c>
      <c r="L217" s="52">
        <f t="shared" si="3"/>
        <v>0</v>
      </c>
      <c r="M217" s="417" t="s">
        <v>290</v>
      </c>
      <c r="N217" s="58"/>
      <c r="Q217" s="59"/>
      <c r="R217" s="10"/>
      <c r="T217" s="1"/>
    </row>
    <row r="218" spans="4:20" ht="13.5" customHeight="1">
      <c r="D218" s="13"/>
      <c r="E218" s="13"/>
      <c r="F218" s="81" t="s">
        <v>16</v>
      </c>
      <c r="G218" s="82" t="s">
        <v>373</v>
      </c>
      <c r="H218" s="211">
        <v>0</v>
      </c>
      <c r="I218" s="83">
        <v>349</v>
      </c>
      <c r="J218" s="415">
        <v>21</v>
      </c>
      <c r="K218" s="416" t="s">
        <v>1710</v>
      </c>
      <c r="L218" s="52">
        <f t="shared" si="3"/>
        <v>0</v>
      </c>
      <c r="M218" s="417" t="s">
        <v>290</v>
      </c>
      <c r="N218" s="58"/>
      <c r="Q218" s="59"/>
      <c r="R218" s="10"/>
      <c r="T218" s="1"/>
    </row>
    <row r="219" spans="4:20" ht="13.5" customHeight="1">
      <c r="D219" s="13"/>
      <c r="E219" s="13"/>
      <c r="F219" s="81" t="s">
        <v>374</v>
      </c>
      <c r="G219" s="82" t="s">
        <v>375</v>
      </c>
      <c r="H219" s="211">
        <v>0</v>
      </c>
      <c r="I219" s="83">
        <v>2799</v>
      </c>
      <c r="J219" s="415">
        <v>21</v>
      </c>
      <c r="K219" s="416" t="s">
        <v>1710</v>
      </c>
      <c r="L219" s="52">
        <f t="shared" si="3"/>
        <v>0</v>
      </c>
      <c r="M219" s="417" t="s">
        <v>290</v>
      </c>
      <c r="N219" s="58"/>
      <c r="Q219" s="59"/>
      <c r="R219" s="10"/>
      <c r="T219" s="1"/>
    </row>
    <row r="220" spans="2:20" ht="13.5" customHeight="1">
      <c r="B220" s="54"/>
      <c r="C220" s="346" t="s">
        <v>436</v>
      </c>
      <c r="D220" s="13"/>
      <c r="E220" s="13"/>
      <c r="F220" s="86" t="s">
        <v>27</v>
      </c>
      <c r="G220" s="87" t="s">
        <v>377</v>
      </c>
      <c r="H220" s="211">
        <v>0</v>
      </c>
      <c r="I220" s="88">
        <v>2599</v>
      </c>
      <c r="J220" s="421">
        <v>21</v>
      </c>
      <c r="K220" s="422" t="s">
        <v>1710</v>
      </c>
      <c r="L220" s="52">
        <f t="shared" si="3"/>
        <v>0</v>
      </c>
      <c r="M220" s="423" t="s">
        <v>436</v>
      </c>
      <c r="N220" s="58"/>
      <c r="P220" s="10" t="b">
        <f t="shared" si="4"/>
        <v>0</v>
      </c>
      <c r="Q220" s="59"/>
      <c r="R220" s="10"/>
      <c r="T220" s="1"/>
    </row>
    <row r="221" spans="4:20" ht="13.5" customHeight="1">
      <c r="D221" s="13"/>
      <c r="E221" s="13"/>
      <c r="F221" s="86" t="s">
        <v>28</v>
      </c>
      <c r="G221" s="87" t="s">
        <v>378</v>
      </c>
      <c r="H221" s="211">
        <v>0</v>
      </c>
      <c r="I221" s="88">
        <v>2599</v>
      </c>
      <c r="J221" s="421">
        <v>21</v>
      </c>
      <c r="K221" s="422" t="s">
        <v>1710</v>
      </c>
      <c r="L221" s="52">
        <f t="shared" si="3"/>
        <v>0</v>
      </c>
      <c r="M221" s="423" t="s">
        <v>436</v>
      </c>
      <c r="N221" s="58"/>
      <c r="P221" s="10" t="b">
        <f t="shared" si="4"/>
        <v>0</v>
      </c>
      <c r="Q221" s="59"/>
      <c r="R221" s="10"/>
      <c r="T221" s="1"/>
    </row>
    <row r="222" spans="4:20" ht="13.5" customHeight="1">
      <c r="D222" s="13"/>
      <c r="E222" s="13"/>
      <c r="F222" s="86" t="s">
        <v>29</v>
      </c>
      <c r="G222" s="87" t="s">
        <v>379</v>
      </c>
      <c r="H222" s="211">
        <v>0</v>
      </c>
      <c r="I222" s="88">
        <v>2599</v>
      </c>
      <c r="J222" s="421">
        <v>21</v>
      </c>
      <c r="K222" s="422" t="s">
        <v>1710</v>
      </c>
      <c r="L222" s="52">
        <f t="shared" si="3"/>
        <v>0</v>
      </c>
      <c r="M222" s="423" t="s">
        <v>436</v>
      </c>
      <c r="N222" s="58"/>
      <c r="P222" s="10" t="b">
        <f t="shared" si="4"/>
        <v>0</v>
      </c>
      <c r="Q222" s="59"/>
      <c r="R222" s="10"/>
      <c r="T222" s="1"/>
    </row>
    <row r="223" spans="4:20" ht="13.5" customHeight="1">
      <c r="D223" s="13"/>
      <c r="E223" s="13"/>
      <c r="F223" s="86" t="s">
        <v>380</v>
      </c>
      <c r="G223" s="87" t="s">
        <v>381</v>
      </c>
      <c r="H223" s="211">
        <v>0</v>
      </c>
      <c r="I223" s="88">
        <v>2599</v>
      </c>
      <c r="J223" s="421">
        <v>21</v>
      </c>
      <c r="K223" s="422" t="s">
        <v>1710</v>
      </c>
      <c r="L223" s="52">
        <f t="shared" si="3"/>
        <v>0</v>
      </c>
      <c r="M223" s="423" t="s">
        <v>436</v>
      </c>
      <c r="N223" s="58"/>
      <c r="P223" s="10" t="b">
        <f t="shared" si="4"/>
        <v>0</v>
      </c>
      <c r="Q223" s="59"/>
      <c r="R223" s="10"/>
      <c r="T223" s="1"/>
    </row>
    <row r="224" spans="2:20" ht="13.5" customHeight="1">
      <c r="B224" s="54"/>
      <c r="C224" s="54"/>
      <c r="D224" s="13"/>
      <c r="E224" s="13"/>
      <c r="F224" s="86" t="s">
        <v>33</v>
      </c>
      <c r="G224" s="87" t="s">
        <v>382</v>
      </c>
      <c r="H224" s="211">
        <v>0</v>
      </c>
      <c r="I224" s="88">
        <v>6999</v>
      </c>
      <c r="J224" s="421">
        <v>21</v>
      </c>
      <c r="K224" s="422" t="s">
        <v>1710</v>
      </c>
      <c r="L224" s="52">
        <f t="shared" si="3"/>
        <v>0</v>
      </c>
      <c r="M224" s="423" t="s">
        <v>436</v>
      </c>
      <c r="N224" s="58"/>
      <c r="P224" s="10" t="b">
        <f t="shared" si="4"/>
        <v>0</v>
      </c>
      <c r="Q224" s="59"/>
      <c r="R224" s="10"/>
      <c r="T224" s="1"/>
    </row>
    <row r="225" spans="4:20" ht="13.5" customHeight="1">
      <c r="D225" s="13"/>
      <c r="E225" s="13"/>
      <c r="F225" s="86" t="s">
        <v>34</v>
      </c>
      <c r="G225" s="87" t="s">
        <v>383</v>
      </c>
      <c r="H225" s="211">
        <v>0</v>
      </c>
      <c r="I225" s="88">
        <v>6999</v>
      </c>
      <c r="J225" s="421">
        <v>21</v>
      </c>
      <c r="K225" s="422" t="s">
        <v>1710</v>
      </c>
      <c r="L225" s="52">
        <f t="shared" si="3"/>
        <v>0</v>
      </c>
      <c r="M225" s="423" t="s">
        <v>436</v>
      </c>
      <c r="N225" s="58"/>
      <c r="P225" s="10" t="b">
        <f t="shared" si="4"/>
        <v>0</v>
      </c>
      <c r="Q225" s="59"/>
      <c r="R225" s="10"/>
      <c r="T225" s="1"/>
    </row>
    <row r="226" spans="4:20" ht="13.5" customHeight="1">
      <c r="D226" s="13"/>
      <c r="E226" s="13"/>
      <c r="F226" s="86" t="s">
        <v>35</v>
      </c>
      <c r="G226" s="87" t="s">
        <v>384</v>
      </c>
      <c r="H226" s="211">
        <v>0</v>
      </c>
      <c r="I226" s="88">
        <v>6999</v>
      </c>
      <c r="J226" s="421">
        <v>21</v>
      </c>
      <c r="K226" s="422" t="s">
        <v>1710</v>
      </c>
      <c r="L226" s="52">
        <f t="shared" si="3"/>
        <v>0</v>
      </c>
      <c r="M226" s="423" t="s">
        <v>436</v>
      </c>
      <c r="N226" s="58"/>
      <c r="P226" s="10" t="b">
        <f t="shared" si="4"/>
        <v>0</v>
      </c>
      <c r="Q226" s="59"/>
      <c r="R226" s="10"/>
      <c r="T226" s="1"/>
    </row>
    <row r="227" spans="4:20" ht="13.5" customHeight="1">
      <c r="D227" s="13"/>
      <c r="E227" s="13"/>
      <c r="F227" s="86" t="s">
        <v>385</v>
      </c>
      <c r="G227" s="87" t="s">
        <v>386</v>
      </c>
      <c r="H227" s="211">
        <v>0</v>
      </c>
      <c r="I227" s="88">
        <v>6999</v>
      </c>
      <c r="J227" s="421">
        <v>21</v>
      </c>
      <c r="K227" s="422" t="s">
        <v>1710</v>
      </c>
      <c r="L227" s="52">
        <f t="shared" si="3"/>
        <v>0</v>
      </c>
      <c r="M227" s="423" t="s">
        <v>436</v>
      </c>
      <c r="N227" s="54"/>
      <c r="O227" s="54"/>
      <c r="P227" s="10" t="b">
        <f t="shared" si="4"/>
        <v>0</v>
      </c>
      <c r="Q227" s="59"/>
      <c r="R227" s="10"/>
      <c r="T227" s="1"/>
    </row>
    <row r="228" spans="2:20" ht="13.5" customHeight="1">
      <c r="B228" s="54"/>
      <c r="C228" s="54"/>
      <c r="D228" s="13"/>
      <c r="E228" s="13"/>
      <c r="F228" s="89" t="s">
        <v>30</v>
      </c>
      <c r="G228" s="90" t="s">
        <v>387</v>
      </c>
      <c r="H228" s="211">
        <v>0</v>
      </c>
      <c r="I228" s="88">
        <v>3599</v>
      </c>
      <c r="J228" s="421">
        <v>21</v>
      </c>
      <c r="K228" s="422" t="s">
        <v>1710</v>
      </c>
      <c r="L228" s="52">
        <f t="shared" si="3"/>
        <v>0</v>
      </c>
      <c r="M228" s="423" t="s">
        <v>436</v>
      </c>
      <c r="N228" s="54"/>
      <c r="O228" s="54"/>
      <c r="P228" s="10" t="b">
        <f t="shared" si="4"/>
        <v>0</v>
      </c>
      <c r="Q228" s="59"/>
      <c r="R228" s="10"/>
      <c r="T228" s="1"/>
    </row>
    <row r="229" spans="4:20" ht="13.5" customHeight="1">
      <c r="D229" s="13"/>
      <c r="E229" s="13"/>
      <c r="F229" s="89" t="s">
        <v>31</v>
      </c>
      <c r="G229" s="90" t="s">
        <v>388</v>
      </c>
      <c r="H229" s="211">
        <v>0</v>
      </c>
      <c r="I229" s="88">
        <v>3599</v>
      </c>
      <c r="J229" s="421">
        <v>21</v>
      </c>
      <c r="K229" s="422" t="s">
        <v>1710</v>
      </c>
      <c r="L229" s="52">
        <f t="shared" si="3"/>
        <v>0</v>
      </c>
      <c r="M229" s="423" t="s">
        <v>436</v>
      </c>
      <c r="N229" s="54"/>
      <c r="O229" s="54"/>
      <c r="P229" s="10" t="b">
        <f t="shared" si="4"/>
        <v>0</v>
      </c>
      <c r="Q229" s="59"/>
      <c r="R229" s="10"/>
      <c r="T229" s="1"/>
    </row>
    <row r="230" spans="4:20" ht="13.5" customHeight="1">
      <c r="D230" s="13"/>
      <c r="E230" s="13"/>
      <c r="F230" s="89" t="s">
        <v>32</v>
      </c>
      <c r="G230" s="90" t="s">
        <v>389</v>
      </c>
      <c r="H230" s="211">
        <v>0</v>
      </c>
      <c r="I230" s="88">
        <v>3599</v>
      </c>
      <c r="J230" s="421">
        <v>21</v>
      </c>
      <c r="K230" s="422" t="s">
        <v>1710</v>
      </c>
      <c r="L230" s="52">
        <f t="shared" si="3"/>
        <v>0</v>
      </c>
      <c r="M230" s="423" t="s">
        <v>436</v>
      </c>
      <c r="N230" s="54"/>
      <c r="O230" s="54"/>
      <c r="P230" s="10" t="b">
        <f t="shared" si="4"/>
        <v>0</v>
      </c>
      <c r="Q230" s="59"/>
      <c r="R230" s="10"/>
      <c r="T230" s="1"/>
    </row>
    <row r="231" spans="4:20" ht="13.5" customHeight="1">
      <c r="D231" s="13"/>
      <c r="E231" s="13"/>
      <c r="F231" s="89" t="s">
        <v>390</v>
      </c>
      <c r="G231" s="90" t="s">
        <v>391</v>
      </c>
      <c r="H231" s="211">
        <v>0</v>
      </c>
      <c r="I231" s="88">
        <v>3599</v>
      </c>
      <c r="J231" s="421">
        <v>21</v>
      </c>
      <c r="K231" s="422" t="s">
        <v>1710</v>
      </c>
      <c r="L231" s="52">
        <f t="shared" si="3"/>
        <v>0</v>
      </c>
      <c r="M231" s="423" t="s">
        <v>436</v>
      </c>
      <c r="N231" s="54"/>
      <c r="O231" s="54"/>
      <c r="P231" s="10" t="b">
        <f t="shared" si="4"/>
        <v>0</v>
      </c>
      <c r="Q231" s="59"/>
      <c r="R231" s="10"/>
      <c r="T231" s="1"/>
    </row>
    <row r="232" spans="2:20" ht="13.5" customHeight="1">
      <c r="B232" s="54"/>
      <c r="C232" s="54"/>
      <c r="D232" s="13"/>
      <c r="E232" s="13"/>
      <c r="F232" s="89" t="s">
        <v>392</v>
      </c>
      <c r="G232" s="90" t="s">
        <v>393</v>
      </c>
      <c r="H232" s="211">
        <v>0</v>
      </c>
      <c r="I232" s="88">
        <v>10999</v>
      </c>
      <c r="J232" s="421">
        <v>21</v>
      </c>
      <c r="K232" s="422" t="s">
        <v>1710</v>
      </c>
      <c r="L232" s="52">
        <f t="shared" si="3"/>
        <v>0</v>
      </c>
      <c r="M232" s="423" t="s">
        <v>436</v>
      </c>
      <c r="N232" s="54"/>
      <c r="O232" s="54"/>
      <c r="P232" s="10" t="b">
        <f t="shared" si="4"/>
        <v>0</v>
      </c>
      <c r="Q232" s="59"/>
      <c r="R232" s="10"/>
      <c r="T232" s="1"/>
    </row>
    <row r="233" spans="4:20" ht="13.5" customHeight="1">
      <c r="D233" s="13"/>
      <c r="E233" s="13"/>
      <c r="F233" s="89" t="s">
        <v>394</v>
      </c>
      <c r="G233" s="90" t="s">
        <v>395</v>
      </c>
      <c r="H233" s="211">
        <v>0</v>
      </c>
      <c r="I233" s="88">
        <v>10999</v>
      </c>
      <c r="J233" s="421">
        <v>21</v>
      </c>
      <c r="K233" s="422" t="s">
        <v>1710</v>
      </c>
      <c r="L233" s="52">
        <f t="shared" si="3"/>
        <v>0</v>
      </c>
      <c r="M233" s="423" t="s">
        <v>436</v>
      </c>
      <c r="N233" s="54"/>
      <c r="O233" s="54"/>
      <c r="P233" s="10" t="b">
        <f t="shared" si="4"/>
        <v>0</v>
      </c>
      <c r="Q233" s="59"/>
      <c r="R233" s="10"/>
      <c r="T233" s="1"/>
    </row>
    <row r="234" spans="4:20" ht="13.5" customHeight="1">
      <c r="D234" s="13"/>
      <c r="E234" s="13"/>
      <c r="F234" s="89" t="s">
        <v>396</v>
      </c>
      <c r="G234" s="90" t="s">
        <v>397</v>
      </c>
      <c r="H234" s="211">
        <v>0</v>
      </c>
      <c r="I234" s="88">
        <v>10999</v>
      </c>
      <c r="J234" s="421">
        <v>21</v>
      </c>
      <c r="K234" s="422" t="s">
        <v>1710</v>
      </c>
      <c r="L234" s="52">
        <f t="shared" si="3"/>
        <v>0</v>
      </c>
      <c r="M234" s="423" t="s">
        <v>436</v>
      </c>
      <c r="N234" s="54"/>
      <c r="O234" s="54"/>
      <c r="P234" s="10" t="b">
        <f t="shared" si="4"/>
        <v>0</v>
      </c>
      <c r="Q234" s="59"/>
      <c r="R234" s="10"/>
      <c r="T234" s="1"/>
    </row>
    <row r="235" spans="4:20" ht="13.5" customHeight="1">
      <c r="D235" s="13"/>
      <c r="E235" s="13"/>
      <c r="F235" s="89" t="s">
        <v>398</v>
      </c>
      <c r="G235" s="90" t="s">
        <v>399</v>
      </c>
      <c r="H235" s="211">
        <v>0</v>
      </c>
      <c r="I235" s="88">
        <v>10999</v>
      </c>
      <c r="J235" s="421">
        <v>21</v>
      </c>
      <c r="K235" s="422" t="s">
        <v>1710</v>
      </c>
      <c r="L235" s="52">
        <f t="shared" si="3"/>
        <v>0</v>
      </c>
      <c r="M235" s="423" t="s">
        <v>436</v>
      </c>
      <c r="N235" s="54"/>
      <c r="O235" s="54"/>
      <c r="P235" s="10" t="b">
        <f t="shared" si="4"/>
        <v>0</v>
      </c>
      <c r="Q235" s="59"/>
      <c r="R235" s="10"/>
      <c r="T235" s="1"/>
    </row>
    <row r="236" spans="2:20" ht="13.5" customHeight="1">
      <c r="B236" s="54"/>
      <c r="C236" s="54"/>
      <c r="D236" s="13"/>
      <c r="E236" s="13"/>
      <c r="F236" s="89" t="s">
        <v>400</v>
      </c>
      <c r="G236" s="90" t="s">
        <v>401</v>
      </c>
      <c r="H236" s="211">
        <v>0</v>
      </c>
      <c r="I236" s="88">
        <v>3999</v>
      </c>
      <c r="J236" s="421">
        <v>21</v>
      </c>
      <c r="K236" s="422" t="s">
        <v>1710</v>
      </c>
      <c r="L236" s="52">
        <f t="shared" si="3"/>
        <v>0</v>
      </c>
      <c r="M236" s="423" t="s">
        <v>436</v>
      </c>
      <c r="N236" s="54"/>
      <c r="O236" s="54"/>
      <c r="P236" s="10" t="b">
        <f t="shared" si="4"/>
        <v>0</v>
      </c>
      <c r="Q236" s="59"/>
      <c r="R236" s="10"/>
      <c r="T236" s="1"/>
    </row>
    <row r="237" spans="4:20" ht="13.5" customHeight="1">
      <c r="D237" s="13"/>
      <c r="E237" s="13"/>
      <c r="F237" s="89" t="s">
        <v>402</v>
      </c>
      <c r="G237" s="90" t="s">
        <v>403</v>
      </c>
      <c r="H237" s="211">
        <v>0</v>
      </c>
      <c r="I237" s="88">
        <v>8999</v>
      </c>
      <c r="J237" s="421">
        <v>21</v>
      </c>
      <c r="K237" s="422" t="s">
        <v>1710</v>
      </c>
      <c r="L237" s="52">
        <f t="shared" si="3"/>
        <v>0</v>
      </c>
      <c r="M237" s="423" t="s">
        <v>436</v>
      </c>
      <c r="N237" s="54"/>
      <c r="O237" s="54"/>
      <c r="P237" s="10" t="b">
        <f t="shared" si="4"/>
        <v>0</v>
      </c>
      <c r="Q237" s="59"/>
      <c r="R237" s="10"/>
      <c r="T237" s="1"/>
    </row>
    <row r="238" spans="4:20" ht="13.5" customHeight="1">
      <c r="D238" s="13"/>
      <c r="E238" s="13"/>
      <c r="F238" s="89" t="s">
        <v>404</v>
      </c>
      <c r="G238" s="90" t="s">
        <v>405</v>
      </c>
      <c r="H238" s="211">
        <v>0</v>
      </c>
      <c r="I238" s="88">
        <v>8999</v>
      </c>
      <c r="J238" s="421">
        <v>21</v>
      </c>
      <c r="K238" s="422" t="s">
        <v>1710</v>
      </c>
      <c r="L238" s="52">
        <f t="shared" si="3"/>
        <v>0</v>
      </c>
      <c r="M238" s="423" t="s">
        <v>436</v>
      </c>
      <c r="N238" s="54"/>
      <c r="O238" s="54"/>
      <c r="P238" s="10" t="b">
        <f t="shared" si="4"/>
        <v>0</v>
      </c>
      <c r="Q238" s="59"/>
      <c r="R238" s="10"/>
      <c r="T238" s="1"/>
    </row>
    <row r="239" spans="4:20" ht="13.5" customHeight="1">
      <c r="D239" s="13"/>
      <c r="E239" s="13"/>
      <c r="F239" s="89" t="s">
        <v>406</v>
      </c>
      <c r="G239" s="90" t="s">
        <v>407</v>
      </c>
      <c r="H239" s="211">
        <v>0</v>
      </c>
      <c r="I239" s="88">
        <v>12999</v>
      </c>
      <c r="J239" s="421">
        <v>21</v>
      </c>
      <c r="K239" s="422" t="s">
        <v>1710</v>
      </c>
      <c r="L239" s="52">
        <f t="shared" si="3"/>
        <v>0</v>
      </c>
      <c r="M239" s="423" t="s">
        <v>436</v>
      </c>
      <c r="N239" s="54"/>
      <c r="O239" s="54"/>
      <c r="P239" s="10" t="b">
        <f t="shared" si="4"/>
        <v>0</v>
      </c>
      <c r="Q239" s="59"/>
      <c r="R239" s="10"/>
      <c r="T239" s="1"/>
    </row>
    <row r="240" spans="2:20" ht="13.5" customHeight="1">
      <c r="B240" s="54"/>
      <c r="C240" s="54"/>
      <c r="D240" s="13"/>
      <c r="E240" s="13"/>
      <c r="F240" s="89" t="s">
        <v>408</v>
      </c>
      <c r="G240" s="90" t="s">
        <v>409</v>
      </c>
      <c r="H240" s="211">
        <v>0</v>
      </c>
      <c r="I240" s="88">
        <v>7999</v>
      </c>
      <c r="J240" s="421">
        <v>21</v>
      </c>
      <c r="K240" s="422" t="s">
        <v>1710</v>
      </c>
      <c r="L240" s="52">
        <f t="shared" si="3"/>
        <v>0</v>
      </c>
      <c r="M240" s="423" t="s">
        <v>436</v>
      </c>
      <c r="N240" s="54"/>
      <c r="O240" s="54"/>
      <c r="P240" s="10" t="b">
        <f t="shared" si="4"/>
        <v>0</v>
      </c>
      <c r="Q240" s="59"/>
      <c r="R240" s="10"/>
      <c r="T240" s="1"/>
    </row>
    <row r="241" spans="4:20" ht="13.5" customHeight="1">
      <c r="D241" s="13"/>
      <c r="E241" s="13"/>
      <c r="F241" s="89" t="s">
        <v>410</v>
      </c>
      <c r="G241" s="90" t="s">
        <v>411</v>
      </c>
      <c r="H241" s="211">
        <v>0</v>
      </c>
      <c r="I241" s="88">
        <v>8999</v>
      </c>
      <c r="J241" s="421">
        <v>21</v>
      </c>
      <c r="K241" s="422" t="s">
        <v>1710</v>
      </c>
      <c r="L241" s="52">
        <f t="shared" si="3"/>
        <v>0</v>
      </c>
      <c r="M241" s="423" t="s">
        <v>436</v>
      </c>
      <c r="N241" s="54"/>
      <c r="O241" s="54"/>
      <c r="P241" s="10" t="b">
        <f t="shared" si="4"/>
        <v>0</v>
      </c>
      <c r="Q241" s="59"/>
      <c r="R241" s="10"/>
      <c r="T241" s="1"/>
    </row>
    <row r="242" spans="4:20" ht="13.5" customHeight="1">
      <c r="D242" s="13"/>
      <c r="E242" s="13"/>
      <c r="F242" s="89" t="s">
        <v>412</v>
      </c>
      <c r="G242" s="90" t="s">
        <v>413</v>
      </c>
      <c r="H242" s="211">
        <v>0</v>
      </c>
      <c r="I242" s="88">
        <v>2999</v>
      </c>
      <c r="J242" s="421">
        <v>21</v>
      </c>
      <c r="K242" s="422" t="s">
        <v>1710</v>
      </c>
      <c r="L242" s="52">
        <f t="shared" si="3"/>
        <v>0</v>
      </c>
      <c r="M242" s="423" t="s">
        <v>436</v>
      </c>
      <c r="N242" s="54"/>
      <c r="O242" s="54"/>
      <c r="P242" s="10" t="b">
        <f t="shared" si="4"/>
        <v>0</v>
      </c>
      <c r="Q242" s="59"/>
      <c r="R242" s="10"/>
      <c r="T242" s="1"/>
    </row>
    <row r="243" spans="2:20" ht="13.5" customHeight="1">
      <c r="B243" s="54"/>
      <c r="C243" s="54"/>
      <c r="D243" s="13"/>
      <c r="E243" s="13"/>
      <c r="F243" s="89" t="s">
        <v>414</v>
      </c>
      <c r="G243" s="90" t="s">
        <v>415</v>
      </c>
      <c r="H243" s="211">
        <v>0</v>
      </c>
      <c r="I243" s="88">
        <v>2999</v>
      </c>
      <c r="J243" s="421">
        <v>21</v>
      </c>
      <c r="K243" s="422" t="s">
        <v>1710</v>
      </c>
      <c r="L243" s="52">
        <f t="shared" si="3"/>
        <v>0</v>
      </c>
      <c r="M243" s="423" t="s">
        <v>436</v>
      </c>
      <c r="N243" s="54"/>
      <c r="O243" s="54"/>
      <c r="P243" s="10" t="b">
        <f t="shared" si="4"/>
        <v>0</v>
      </c>
      <c r="Q243" s="59"/>
      <c r="R243" s="10"/>
      <c r="T243" s="1"/>
    </row>
    <row r="244" spans="4:20" ht="13.5" customHeight="1">
      <c r="D244" s="13"/>
      <c r="E244" s="13"/>
      <c r="F244" s="89" t="s">
        <v>416</v>
      </c>
      <c r="G244" s="90" t="s">
        <v>417</v>
      </c>
      <c r="H244" s="211">
        <v>0</v>
      </c>
      <c r="I244" s="88">
        <v>2999</v>
      </c>
      <c r="J244" s="421">
        <v>21</v>
      </c>
      <c r="K244" s="422" t="s">
        <v>1710</v>
      </c>
      <c r="L244" s="52">
        <f t="shared" si="3"/>
        <v>0</v>
      </c>
      <c r="M244" s="423" t="s">
        <v>436</v>
      </c>
      <c r="N244" s="54"/>
      <c r="O244" s="54"/>
      <c r="P244" s="10" t="b">
        <f t="shared" si="4"/>
        <v>0</v>
      </c>
      <c r="Q244" s="59"/>
      <c r="R244" s="10"/>
      <c r="T244" s="1"/>
    </row>
    <row r="245" spans="4:20" ht="13.5" customHeight="1">
      <c r="D245" s="13"/>
      <c r="E245" s="13"/>
      <c r="F245" s="89" t="s">
        <v>418</v>
      </c>
      <c r="G245" s="90" t="s">
        <v>419</v>
      </c>
      <c r="H245" s="211">
        <v>0</v>
      </c>
      <c r="I245" s="88">
        <v>2999</v>
      </c>
      <c r="J245" s="421">
        <v>21</v>
      </c>
      <c r="K245" s="422" t="s">
        <v>1710</v>
      </c>
      <c r="L245" s="52">
        <f t="shared" si="3"/>
        <v>0</v>
      </c>
      <c r="M245" s="423" t="s">
        <v>436</v>
      </c>
      <c r="N245" s="54"/>
      <c r="O245" s="54"/>
      <c r="P245" s="10" t="b">
        <f t="shared" si="4"/>
        <v>0</v>
      </c>
      <c r="Q245" s="59"/>
      <c r="R245" s="10"/>
      <c r="T245" s="1"/>
    </row>
    <row r="246" spans="4:20" ht="13.5" customHeight="1">
      <c r="D246" s="13"/>
      <c r="E246" s="13"/>
      <c r="F246" s="89" t="s">
        <v>420</v>
      </c>
      <c r="G246" s="90" t="s">
        <v>421</v>
      </c>
      <c r="H246" s="211">
        <v>0</v>
      </c>
      <c r="I246" s="88">
        <v>3399</v>
      </c>
      <c r="J246" s="421">
        <v>21</v>
      </c>
      <c r="K246" s="422" t="s">
        <v>1710</v>
      </c>
      <c r="L246" s="52">
        <f t="shared" si="3"/>
        <v>0</v>
      </c>
      <c r="M246" s="423" t="s">
        <v>436</v>
      </c>
      <c r="N246" s="54"/>
      <c r="O246" s="54"/>
      <c r="P246" s="10" t="b">
        <f t="shared" si="4"/>
        <v>0</v>
      </c>
      <c r="Q246" s="59"/>
      <c r="R246" s="10"/>
      <c r="T246" s="1"/>
    </row>
    <row r="247" spans="2:20" ht="13.5" customHeight="1">
      <c r="B247" s="54"/>
      <c r="C247" s="54"/>
      <c r="D247" s="13"/>
      <c r="E247" s="13"/>
      <c r="F247" s="89" t="s">
        <v>422</v>
      </c>
      <c r="G247" s="90" t="s">
        <v>423</v>
      </c>
      <c r="H247" s="211">
        <v>0</v>
      </c>
      <c r="I247" s="88">
        <v>3399</v>
      </c>
      <c r="J247" s="421">
        <v>21</v>
      </c>
      <c r="K247" s="422" t="s">
        <v>1710</v>
      </c>
      <c r="L247" s="52">
        <f t="shared" si="3"/>
        <v>0</v>
      </c>
      <c r="M247" s="423" t="s">
        <v>436</v>
      </c>
      <c r="N247" s="54"/>
      <c r="O247" s="54"/>
      <c r="P247" s="10" t="b">
        <f t="shared" si="4"/>
        <v>0</v>
      </c>
      <c r="Q247" s="59"/>
      <c r="R247" s="10"/>
      <c r="T247" s="1"/>
    </row>
    <row r="248" spans="4:20" ht="13.5" customHeight="1">
      <c r="D248" s="13"/>
      <c r="E248" s="13"/>
      <c r="F248" s="89" t="s">
        <v>424</v>
      </c>
      <c r="G248" s="90" t="s">
        <v>425</v>
      </c>
      <c r="H248" s="211">
        <v>0</v>
      </c>
      <c r="I248" s="88">
        <v>3399</v>
      </c>
      <c r="J248" s="421">
        <v>21</v>
      </c>
      <c r="K248" s="422" t="s">
        <v>1710</v>
      </c>
      <c r="L248" s="52">
        <f t="shared" si="3"/>
        <v>0</v>
      </c>
      <c r="M248" s="423" t="s">
        <v>436</v>
      </c>
      <c r="N248" s="54"/>
      <c r="O248" s="54"/>
      <c r="P248" s="10" t="b">
        <f t="shared" si="4"/>
        <v>0</v>
      </c>
      <c r="Q248" s="59"/>
      <c r="R248" s="10"/>
      <c r="T248" s="1"/>
    </row>
    <row r="249" spans="4:20" ht="13.5" customHeight="1">
      <c r="D249" s="13"/>
      <c r="E249" s="13"/>
      <c r="F249" s="89" t="s">
        <v>426</v>
      </c>
      <c r="G249" s="90" t="s">
        <v>427</v>
      </c>
      <c r="H249" s="211">
        <v>0</v>
      </c>
      <c r="I249" s="88">
        <v>3399</v>
      </c>
      <c r="J249" s="421">
        <v>21</v>
      </c>
      <c r="K249" s="422" t="s">
        <v>1710</v>
      </c>
      <c r="L249" s="52">
        <f t="shared" si="3"/>
        <v>0</v>
      </c>
      <c r="M249" s="423" t="s">
        <v>436</v>
      </c>
      <c r="N249" s="54"/>
      <c r="O249" s="54"/>
      <c r="P249" s="10" t="b">
        <f t="shared" si="4"/>
        <v>0</v>
      </c>
      <c r="Q249" s="59"/>
      <c r="R249" s="10"/>
      <c r="T249" s="1"/>
    </row>
    <row r="250" spans="4:20" ht="13.5" customHeight="1">
      <c r="D250" s="13"/>
      <c r="E250" s="13"/>
      <c r="F250" s="89" t="s">
        <v>428</v>
      </c>
      <c r="G250" s="90" t="s">
        <v>429</v>
      </c>
      <c r="H250" s="211">
        <v>0</v>
      </c>
      <c r="I250" s="88">
        <v>1799</v>
      </c>
      <c r="J250" s="421">
        <v>21</v>
      </c>
      <c r="K250" s="422" t="s">
        <v>1710</v>
      </c>
      <c r="L250" s="52">
        <f t="shared" si="3"/>
        <v>0</v>
      </c>
      <c r="M250" s="423" t="s">
        <v>436</v>
      </c>
      <c r="N250" s="54"/>
      <c r="O250" s="54"/>
      <c r="P250" s="10" t="b">
        <f t="shared" si="4"/>
        <v>0</v>
      </c>
      <c r="Q250" s="59"/>
      <c r="R250" s="10"/>
      <c r="T250" s="1"/>
    </row>
    <row r="251" spans="2:20" ht="13.5" customHeight="1">
      <c r="B251" s="54"/>
      <c r="C251" s="54"/>
      <c r="D251" s="13"/>
      <c r="E251" s="13"/>
      <c r="F251" s="89" t="s">
        <v>430</v>
      </c>
      <c r="G251" s="90" t="s">
        <v>431</v>
      </c>
      <c r="H251" s="211">
        <v>0</v>
      </c>
      <c r="I251" s="88">
        <v>1799</v>
      </c>
      <c r="J251" s="421">
        <v>21</v>
      </c>
      <c r="K251" s="422" t="s">
        <v>1710</v>
      </c>
      <c r="L251" s="52">
        <f t="shared" si="3"/>
        <v>0</v>
      </c>
      <c r="M251" s="423" t="s">
        <v>436</v>
      </c>
      <c r="N251" s="54"/>
      <c r="O251" s="54"/>
      <c r="P251" s="10" t="b">
        <f t="shared" si="4"/>
        <v>0</v>
      </c>
      <c r="Q251" s="59"/>
      <c r="R251" s="10"/>
      <c r="T251" s="1"/>
    </row>
    <row r="252" spans="4:20" ht="13.5" customHeight="1">
      <c r="D252" s="13"/>
      <c r="E252" s="13"/>
      <c r="F252" s="89" t="s">
        <v>432</v>
      </c>
      <c r="G252" s="90" t="s">
        <v>433</v>
      </c>
      <c r="H252" s="211">
        <v>0</v>
      </c>
      <c r="I252" s="88">
        <v>1799</v>
      </c>
      <c r="J252" s="421">
        <v>21</v>
      </c>
      <c r="K252" s="422" t="s">
        <v>1710</v>
      </c>
      <c r="L252" s="52">
        <f t="shared" si="3"/>
        <v>0</v>
      </c>
      <c r="M252" s="423" t="s">
        <v>436</v>
      </c>
      <c r="N252" s="54"/>
      <c r="O252" s="54"/>
      <c r="P252" s="10" t="b">
        <f t="shared" si="4"/>
        <v>0</v>
      </c>
      <c r="Q252" s="59"/>
      <c r="R252" s="10"/>
      <c r="T252" s="1"/>
    </row>
    <row r="253" spans="4:20" ht="13.5" customHeight="1">
      <c r="D253" s="13"/>
      <c r="E253" s="13"/>
      <c r="F253" s="89" t="s">
        <v>434</v>
      </c>
      <c r="G253" s="90" t="s">
        <v>435</v>
      </c>
      <c r="H253" s="211">
        <v>0</v>
      </c>
      <c r="I253" s="88">
        <v>1799</v>
      </c>
      <c r="J253" s="421">
        <v>21</v>
      </c>
      <c r="K253" s="422" t="s">
        <v>1710</v>
      </c>
      <c r="L253" s="52">
        <f aca="true" t="shared" si="5" ref="L253:L263">PRODUCT(H253,I253)</f>
        <v>0</v>
      </c>
      <c r="M253" s="423" t="s">
        <v>436</v>
      </c>
      <c r="N253" s="54"/>
      <c r="O253" s="54"/>
      <c r="P253" s="10" t="b">
        <f aca="true" t="shared" si="6" ref="P253:P263">H253&gt;0</f>
        <v>0</v>
      </c>
      <c r="Q253" s="59"/>
      <c r="R253" s="10"/>
      <c r="T253" s="1"/>
    </row>
    <row r="254" spans="2:20" ht="13.5" customHeight="1">
      <c r="B254" s="54"/>
      <c r="C254" s="425" t="s">
        <v>437</v>
      </c>
      <c r="D254" s="13"/>
      <c r="E254" s="13"/>
      <c r="F254" s="46" t="s">
        <v>439</v>
      </c>
      <c r="G254" s="339" t="s">
        <v>441</v>
      </c>
      <c r="H254" s="211">
        <v>0</v>
      </c>
      <c r="I254" s="49">
        <v>1199</v>
      </c>
      <c r="J254" s="50">
        <v>21</v>
      </c>
      <c r="K254" s="51" t="s">
        <v>1710</v>
      </c>
      <c r="L254" s="52">
        <f t="shared" si="5"/>
        <v>0</v>
      </c>
      <c r="M254" s="414" t="s">
        <v>437</v>
      </c>
      <c r="N254" s="54"/>
      <c r="O254" s="54"/>
      <c r="P254" s="10" t="b">
        <f t="shared" si="6"/>
        <v>0</v>
      </c>
      <c r="Q254" s="59"/>
      <c r="R254" s="10"/>
      <c r="T254" s="1"/>
    </row>
    <row r="255" spans="4:20" ht="13.5" customHeight="1">
      <c r="D255" s="13"/>
      <c r="E255" s="13"/>
      <c r="F255" s="424" t="s">
        <v>440</v>
      </c>
      <c r="G255" s="47" t="s">
        <v>442</v>
      </c>
      <c r="H255" s="211">
        <v>0</v>
      </c>
      <c r="I255" s="49">
        <v>1199</v>
      </c>
      <c r="J255" s="50">
        <v>21</v>
      </c>
      <c r="K255" s="51" t="s">
        <v>1710</v>
      </c>
      <c r="L255" s="52">
        <f t="shared" si="5"/>
        <v>0</v>
      </c>
      <c r="M255" s="414" t="s">
        <v>437</v>
      </c>
      <c r="N255" s="54"/>
      <c r="O255" s="54"/>
      <c r="P255" s="10" t="b">
        <f t="shared" si="6"/>
        <v>0</v>
      </c>
      <c r="Q255" s="59"/>
      <c r="R255" s="10"/>
      <c r="T255" s="1"/>
    </row>
    <row r="256" spans="4:20" ht="13.5" customHeight="1">
      <c r="D256" s="13"/>
      <c r="E256" s="13"/>
      <c r="F256" s="46" t="s">
        <v>444</v>
      </c>
      <c r="G256" s="47" t="s">
        <v>443</v>
      </c>
      <c r="H256" s="211">
        <v>0</v>
      </c>
      <c r="I256" s="49">
        <v>1199</v>
      </c>
      <c r="J256" s="50">
        <v>21</v>
      </c>
      <c r="K256" s="51" t="s">
        <v>1710</v>
      </c>
      <c r="L256" s="52">
        <f t="shared" si="5"/>
        <v>0</v>
      </c>
      <c r="M256" s="414" t="s">
        <v>437</v>
      </c>
      <c r="N256" s="54"/>
      <c r="O256" s="54"/>
      <c r="P256" s="10" t="b">
        <f t="shared" si="6"/>
        <v>0</v>
      </c>
      <c r="Q256" s="59"/>
      <c r="R256" s="10"/>
      <c r="T256" s="1"/>
    </row>
    <row r="257" spans="4:20" ht="13.5" customHeight="1">
      <c r="D257" s="13"/>
      <c r="E257" s="13"/>
      <c r="F257" s="46" t="s">
        <v>445</v>
      </c>
      <c r="G257" s="47" t="s">
        <v>446</v>
      </c>
      <c r="H257" s="211">
        <v>0</v>
      </c>
      <c r="I257" s="49">
        <v>1199</v>
      </c>
      <c r="J257" s="50">
        <v>21</v>
      </c>
      <c r="K257" s="51" t="s">
        <v>1710</v>
      </c>
      <c r="L257" s="52">
        <f t="shared" si="5"/>
        <v>0</v>
      </c>
      <c r="M257" s="414" t="s">
        <v>437</v>
      </c>
      <c r="N257" s="54"/>
      <c r="O257" s="54"/>
      <c r="P257" s="10" t="b">
        <f t="shared" si="6"/>
        <v>0</v>
      </c>
      <c r="Q257" s="59"/>
      <c r="R257" s="10"/>
      <c r="T257" s="1"/>
    </row>
    <row r="258" spans="2:20" ht="13.5" customHeight="1">
      <c r="B258" s="54"/>
      <c r="C258" s="54"/>
      <c r="D258" s="13"/>
      <c r="E258" s="13"/>
      <c r="F258" s="46" t="s">
        <v>447</v>
      </c>
      <c r="G258" s="47" t="s">
        <v>448</v>
      </c>
      <c r="H258" s="211">
        <v>0</v>
      </c>
      <c r="I258" s="49">
        <v>1199</v>
      </c>
      <c r="J258" s="50">
        <v>21</v>
      </c>
      <c r="K258" s="51" t="s">
        <v>1710</v>
      </c>
      <c r="L258" s="52">
        <f t="shared" si="5"/>
        <v>0</v>
      </c>
      <c r="M258" s="414" t="s">
        <v>437</v>
      </c>
      <c r="N258" s="54"/>
      <c r="O258" s="54"/>
      <c r="P258" s="10" t="b">
        <f t="shared" si="6"/>
        <v>0</v>
      </c>
      <c r="Q258" s="59"/>
      <c r="R258" s="10"/>
      <c r="T258" s="1"/>
    </row>
    <row r="259" spans="4:20" ht="13.5" customHeight="1">
      <c r="D259" s="13"/>
      <c r="E259" s="13"/>
      <c r="F259" s="46" t="s">
        <v>449</v>
      </c>
      <c r="G259" s="47" t="s">
        <v>450</v>
      </c>
      <c r="H259" s="211">
        <v>0</v>
      </c>
      <c r="I259" s="49">
        <v>1299</v>
      </c>
      <c r="J259" s="50">
        <v>21</v>
      </c>
      <c r="K259" s="51" t="s">
        <v>1710</v>
      </c>
      <c r="L259" s="52">
        <f t="shared" si="5"/>
        <v>0</v>
      </c>
      <c r="M259" s="414" t="s">
        <v>437</v>
      </c>
      <c r="N259" s="54"/>
      <c r="O259" s="54"/>
      <c r="P259" s="10" t="b">
        <f t="shared" si="6"/>
        <v>0</v>
      </c>
      <c r="Q259" s="59"/>
      <c r="R259" s="10"/>
      <c r="T259" s="1"/>
    </row>
    <row r="260" spans="4:20" ht="13.5" customHeight="1">
      <c r="D260" s="13"/>
      <c r="E260" s="13"/>
      <c r="F260" s="46" t="s">
        <v>451</v>
      </c>
      <c r="G260" s="47" t="s">
        <v>452</v>
      </c>
      <c r="H260" s="211">
        <v>0</v>
      </c>
      <c r="I260" s="49">
        <v>1299</v>
      </c>
      <c r="J260" s="50">
        <v>21</v>
      </c>
      <c r="K260" s="51" t="s">
        <v>1710</v>
      </c>
      <c r="L260" s="52">
        <f t="shared" si="5"/>
        <v>0</v>
      </c>
      <c r="M260" s="414" t="s">
        <v>437</v>
      </c>
      <c r="N260" s="54"/>
      <c r="O260" s="54"/>
      <c r="P260" s="10" t="b">
        <f t="shared" si="6"/>
        <v>0</v>
      </c>
      <c r="Q260" s="59"/>
      <c r="R260" s="10"/>
      <c r="T260" s="1"/>
    </row>
    <row r="261" spans="4:20" ht="13.5" customHeight="1">
      <c r="D261" s="13"/>
      <c r="E261" s="13"/>
      <c r="F261" s="46" t="s">
        <v>453</v>
      </c>
      <c r="G261" s="47" t="s">
        <v>454</v>
      </c>
      <c r="H261" s="211">
        <v>0</v>
      </c>
      <c r="I261" s="49">
        <v>1299</v>
      </c>
      <c r="J261" s="50">
        <v>21</v>
      </c>
      <c r="K261" s="51" t="s">
        <v>1710</v>
      </c>
      <c r="L261" s="52">
        <f t="shared" si="5"/>
        <v>0</v>
      </c>
      <c r="M261" s="414" t="s">
        <v>437</v>
      </c>
      <c r="N261" s="58"/>
      <c r="P261" s="10" t="b">
        <f t="shared" si="6"/>
        <v>0</v>
      </c>
      <c r="Q261" s="59"/>
      <c r="R261" s="10"/>
      <c r="T261" s="1"/>
    </row>
    <row r="262" spans="2:20" ht="13.5" customHeight="1">
      <c r="B262" s="54"/>
      <c r="C262" s="54"/>
      <c r="D262" s="13"/>
      <c r="E262" s="13"/>
      <c r="F262" s="46" t="s">
        <v>455</v>
      </c>
      <c r="G262" s="47" t="s">
        <v>456</v>
      </c>
      <c r="H262" s="211">
        <v>0</v>
      </c>
      <c r="I262" s="49">
        <v>1299</v>
      </c>
      <c r="J262" s="50">
        <v>21</v>
      </c>
      <c r="K262" s="51" t="s">
        <v>1710</v>
      </c>
      <c r="L262" s="52">
        <f t="shared" si="5"/>
        <v>0</v>
      </c>
      <c r="M262" s="414" t="s">
        <v>437</v>
      </c>
      <c r="N262" s="58"/>
      <c r="P262" s="10" t="b">
        <f t="shared" si="6"/>
        <v>0</v>
      </c>
      <c r="Q262" s="59"/>
      <c r="R262" s="10"/>
      <c r="T262" s="1"/>
    </row>
    <row r="263" spans="4:20" ht="13.5" customHeight="1">
      <c r="D263" s="13"/>
      <c r="E263" s="13"/>
      <c r="F263" s="46" t="s">
        <v>457</v>
      </c>
      <c r="G263" s="47" t="s">
        <v>458</v>
      </c>
      <c r="H263" s="211">
        <v>0</v>
      </c>
      <c r="I263" s="49">
        <v>1299</v>
      </c>
      <c r="J263" s="50">
        <v>21</v>
      </c>
      <c r="K263" s="51" t="s">
        <v>1710</v>
      </c>
      <c r="L263" s="52">
        <f t="shared" si="5"/>
        <v>0</v>
      </c>
      <c r="M263" s="414" t="s">
        <v>437</v>
      </c>
      <c r="N263" s="58"/>
      <c r="P263" s="10" t="b">
        <f t="shared" si="6"/>
        <v>0</v>
      </c>
      <c r="Q263" s="59"/>
      <c r="R263" s="10"/>
      <c r="T263" s="1"/>
    </row>
    <row r="264" spans="3:20" ht="13.5" customHeight="1">
      <c r="C264" s="130" t="s">
        <v>459</v>
      </c>
      <c r="D264" s="13"/>
      <c r="E264" s="13"/>
      <c r="F264" s="347" t="s">
        <v>461</v>
      </c>
      <c r="G264" s="348" t="s">
        <v>462</v>
      </c>
      <c r="H264" s="211">
        <v>0</v>
      </c>
      <c r="I264" s="349">
        <v>899</v>
      </c>
      <c r="J264" s="426">
        <v>21</v>
      </c>
      <c r="K264" s="427" t="s">
        <v>1710</v>
      </c>
      <c r="L264" s="52">
        <f>PRODUCT(H264,I264)</f>
        <v>0</v>
      </c>
      <c r="M264" s="428" t="s">
        <v>459</v>
      </c>
      <c r="N264" s="58"/>
      <c r="P264" s="10" t="b">
        <f>H264&gt;0</f>
        <v>0</v>
      </c>
      <c r="Q264" s="59"/>
      <c r="R264" s="10"/>
      <c r="T264" s="1"/>
    </row>
    <row r="265" spans="4:20" ht="13.5" customHeight="1">
      <c r="D265" s="13"/>
      <c r="E265" s="13"/>
      <c r="F265" s="347" t="s">
        <v>463</v>
      </c>
      <c r="G265" s="348" t="s">
        <v>468</v>
      </c>
      <c r="H265" s="211">
        <v>0</v>
      </c>
      <c r="I265" s="349">
        <v>899</v>
      </c>
      <c r="J265" s="426">
        <v>21</v>
      </c>
      <c r="K265" s="427" t="s">
        <v>1710</v>
      </c>
      <c r="L265" s="52">
        <f aca="true" t="shared" si="7" ref="L265:L270">PRODUCT(H265,I265)</f>
        <v>0</v>
      </c>
      <c r="M265" s="428" t="s">
        <v>459</v>
      </c>
      <c r="N265" s="58"/>
      <c r="Q265" s="59"/>
      <c r="R265" s="10"/>
      <c r="T265" s="1"/>
    </row>
    <row r="266" spans="4:20" ht="13.5" customHeight="1">
      <c r="D266" s="13"/>
      <c r="E266" s="13"/>
      <c r="F266" s="347" t="s">
        <v>464</v>
      </c>
      <c r="G266" s="348" t="s">
        <v>469</v>
      </c>
      <c r="H266" s="211">
        <v>0</v>
      </c>
      <c r="I266" s="349">
        <v>899</v>
      </c>
      <c r="J266" s="426">
        <v>21</v>
      </c>
      <c r="K266" s="427" t="s">
        <v>1710</v>
      </c>
      <c r="L266" s="52">
        <f t="shared" si="7"/>
        <v>0</v>
      </c>
      <c r="M266" s="428" t="s">
        <v>459</v>
      </c>
      <c r="N266" s="58"/>
      <c r="Q266" s="59"/>
      <c r="R266" s="10"/>
      <c r="T266" s="1"/>
    </row>
    <row r="267" spans="4:20" ht="13.5" customHeight="1">
      <c r="D267" s="13"/>
      <c r="E267" s="13"/>
      <c r="F267" s="347" t="s">
        <v>465</v>
      </c>
      <c r="G267" s="348" t="s">
        <v>470</v>
      </c>
      <c r="H267" s="211">
        <v>0</v>
      </c>
      <c r="I267" s="349">
        <v>899</v>
      </c>
      <c r="J267" s="426">
        <v>21</v>
      </c>
      <c r="K267" s="427" t="s">
        <v>1710</v>
      </c>
      <c r="L267" s="52">
        <f t="shared" si="7"/>
        <v>0</v>
      </c>
      <c r="M267" s="428" t="s">
        <v>459</v>
      </c>
      <c r="N267" s="58"/>
      <c r="Q267" s="59"/>
      <c r="R267" s="10"/>
      <c r="T267" s="1"/>
    </row>
    <row r="268" spans="4:20" ht="13.5" customHeight="1">
      <c r="D268" s="13"/>
      <c r="E268" s="13"/>
      <c r="F268" s="347" t="s">
        <v>466</v>
      </c>
      <c r="G268" s="348" t="s">
        <v>471</v>
      </c>
      <c r="H268" s="211">
        <v>0</v>
      </c>
      <c r="I268" s="349">
        <v>899</v>
      </c>
      <c r="J268" s="426">
        <v>21</v>
      </c>
      <c r="K268" s="427" t="s">
        <v>1710</v>
      </c>
      <c r="L268" s="52">
        <f t="shared" si="7"/>
        <v>0</v>
      </c>
      <c r="M268" s="428" t="s">
        <v>459</v>
      </c>
      <c r="N268" s="58"/>
      <c r="Q268" s="59"/>
      <c r="R268" s="10"/>
      <c r="T268" s="1"/>
    </row>
    <row r="269" spans="4:20" ht="13.5" customHeight="1">
      <c r="D269" s="13"/>
      <c r="E269" s="13"/>
      <c r="F269" s="347" t="s">
        <v>467</v>
      </c>
      <c r="G269" s="348" t="s">
        <v>472</v>
      </c>
      <c r="H269" s="211">
        <v>0</v>
      </c>
      <c r="I269" s="349">
        <v>899</v>
      </c>
      <c r="J269" s="426">
        <v>21</v>
      </c>
      <c r="K269" s="427" t="s">
        <v>1710</v>
      </c>
      <c r="L269" s="52">
        <f t="shared" si="7"/>
        <v>0</v>
      </c>
      <c r="M269" s="428" t="s">
        <v>459</v>
      </c>
      <c r="N269" s="58"/>
      <c r="Q269" s="59"/>
      <c r="R269" s="10"/>
      <c r="T269" s="1"/>
    </row>
    <row r="270" spans="2:20" ht="13.5" customHeight="1">
      <c r="B270" s="54"/>
      <c r="C270" s="350" t="s">
        <v>473</v>
      </c>
      <c r="D270" s="13"/>
      <c r="E270" s="13"/>
      <c r="F270" s="61" t="s">
        <v>475</v>
      </c>
      <c r="G270" s="429" t="s">
        <v>476</v>
      </c>
      <c r="H270" s="211">
        <v>0</v>
      </c>
      <c r="I270" s="111">
        <v>149</v>
      </c>
      <c r="J270" s="404">
        <v>21</v>
      </c>
      <c r="K270" s="405" t="s">
        <v>1710</v>
      </c>
      <c r="L270" s="52">
        <f t="shared" si="7"/>
        <v>0</v>
      </c>
      <c r="M270" s="430" t="s">
        <v>473</v>
      </c>
      <c r="N270" s="58"/>
      <c r="P270" s="10" t="b">
        <f>H270&gt;0</f>
        <v>0</v>
      </c>
      <c r="Q270" s="59"/>
      <c r="R270" s="10"/>
      <c r="T270" s="1"/>
    </row>
    <row r="271" spans="4:20" ht="13.5" customHeight="1">
      <c r="D271" s="13"/>
      <c r="E271" s="13"/>
      <c r="F271" s="61" t="s">
        <v>477</v>
      </c>
      <c r="G271" s="62" t="s">
        <v>478</v>
      </c>
      <c r="H271" s="211">
        <v>0</v>
      </c>
      <c r="I271" s="111">
        <v>119</v>
      </c>
      <c r="J271" s="404">
        <v>21</v>
      </c>
      <c r="K271" s="405" t="s">
        <v>1710</v>
      </c>
      <c r="L271" s="52">
        <f>PRODUCT(H271,I271)</f>
        <v>0</v>
      </c>
      <c r="M271" s="430" t="s">
        <v>473</v>
      </c>
      <c r="N271" s="58"/>
      <c r="P271" s="10" t="b">
        <f>H271&gt;0</f>
        <v>0</v>
      </c>
      <c r="Q271" s="59"/>
      <c r="R271" s="10"/>
      <c r="T271" s="1"/>
    </row>
    <row r="272" spans="3:20" ht="13.5" customHeight="1">
      <c r="C272" s="340" t="s">
        <v>479</v>
      </c>
      <c r="D272" s="13"/>
      <c r="E272" s="13"/>
      <c r="F272" s="95" t="s">
        <v>485</v>
      </c>
      <c r="G272" s="431" t="s">
        <v>486</v>
      </c>
      <c r="H272" s="211">
        <v>0</v>
      </c>
      <c r="I272" s="432">
        <v>1199</v>
      </c>
      <c r="J272" s="433">
        <v>21</v>
      </c>
      <c r="K272" s="434" t="s">
        <v>1710</v>
      </c>
      <c r="L272" s="52">
        <f aca="true" t="shared" si="8" ref="L272:L307">PRODUCT(H272,I272)</f>
        <v>0</v>
      </c>
      <c r="M272" s="435" t="s">
        <v>479</v>
      </c>
      <c r="N272" s="58"/>
      <c r="P272" s="10" t="b">
        <f aca="true" t="shared" si="9" ref="P272:P307">H272&gt;0</f>
        <v>0</v>
      </c>
      <c r="Q272" s="59"/>
      <c r="R272" s="10"/>
      <c r="T272" s="1"/>
    </row>
    <row r="273" spans="4:20" ht="13.5" customHeight="1">
      <c r="D273" s="13"/>
      <c r="E273" s="13"/>
      <c r="F273" s="95" t="s">
        <v>20</v>
      </c>
      <c r="G273" s="96" t="s">
        <v>487</v>
      </c>
      <c r="H273" s="211">
        <v>0</v>
      </c>
      <c r="I273" s="432">
        <v>399</v>
      </c>
      <c r="J273" s="433">
        <v>21</v>
      </c>
      <c r="K273" s="434" t="s">
        <v>1710</v>
      </c>
      <c r="L273" s="52">
        <f t="shared" si="8"/>
        <v>0</v>
      </c>
      <c r="M273" s="435" t="s">
        <v>479</v>
      </c>
      <c r="N273" s="58"/>
      <c r="P273" s="10" t="b">
        <f t="shared" si="9"/>
        <v>0</v>
      </c>
      <c r="Q273" s="59"/>
      <c r="R273" s="10"/>
      <c r="T273" s="1"/>
    </row>
    <row r="274" spans="2:20" ht="13.5" customHeight="1">
      <c r="B274" s="54"/>
      <c r="C274" s="54"/>
      <c r="D274" s="13"/>
      <c r="E274" s="13"/>
      <c r="F274" s="95" t="s">
        <v>17</v>
      </c>
      <c r="G274" s="96" t="s">
        <v>488</v>
      </c>
      <c r="H274" s="211">
        <v>0</v>
      </c>
      <c r="I274" s="432">
        <v>399</v>
      </c>
      <c r="J274" s="433">
        <v>21</v>
      </c>
      <c r="K274" s="434" t="s">
        <v>1710</v>
      </c>
      <c r="L274" s="52">
        <f t="shared" si="8"/>
        <v>0</v>
      </c>
      <c r="M274" s="435" t="s">
        <v>479</v>
      </c>
      <c r="N274" s="58"/>
      <c r="P274" s="10" t="b">
        <f t="shared" si="9"/>
        <v>0</v>
      </c>
      <c r="Q274" s="59"/>
      <c r="R274" s="10"/>
      <c r="T274" s="1"/>
    </row>
    <row r="275" spans="4:20" ht="13.5" customHeight="1">
      <c r="D275" s="13"/>
      <c r="E275" s="13"/>
      <c r="F275" s="95" t="s">
        <v>489</v>
      </c>
      <c r="G275" s="96" t="s">
        <v>490</v>
      </c>
      <c r="H275" s="211">
        <v>0</v>
      </c>
      <c r="I275" s="432">
        <v>699</v>
      </c>
      <c r="J275" s="433">
        <v>21</v>
      </c>
      <c r="K275" s="434" t="s">
        <v>1710</v>
      </c>
      <c r="L275" s="52">
        <f t="shared" si="8"/>
        <v>0</v>
      </c>
      <c r="M275" s="435" t="s">
        <v>479</v>
      </c>
      <c r="N275" s="58"/>
      <c r="P275" s="10" t="b">
        <f t="shared" si="9"/>
        <v>0</v>
      </c>
      <c r="Q275" s="59"/>
      <c r="R275" s="10"/>
      <c r="T275" s="1"/>
    </row>
    <row r="276" spans="4:20" ht="13.5" customHeight="1">
      <c r="D276" s="13"/>
      <c r="E276" s="13"/>
      <c r="F276" s="95" t="s">
        <v>18</v>
      </c>
      <c r="G276" s="96" t="s">
        <v>491</v>
      </c>
      <c r="H276" s="211">
        <v>0</v>
      </c>
      <c r="I276" s="432">
        <v>399</v>
      </c>
      <c r="J276" s="433">
        <v>21</v>
      </c>
      <c r="K276" s="434" t="s">
        <v>1710</v>
      </c>
      <c r="L276" s="52">
        <f t="shared" si="8"/>
        <v>0</v>
      </c>
      <c r="M276" s="435" t="s">
        <v>479</v>
      </c>
      <c r="N276" s="58"/>
      <c r="P276" s="10" t="b">
        <f t="shared" si="9"/>
        <v>0</v>
      </c>
      <c r="Q276" s="59"/>
      <c r="R276" s="10"/>
      <c r="T276" s="1"/>
    </row>
    <row r="277" spans="4:20" ht="13.5" customHeight="1">
      <c r="D277" s="13"/>
      <c r="E277" s="13"/>
      <c r="F277" s="95" t="s">
        <v>19</v>
      </c>
      <c r="G277" s="96" t="s">
        <v>492</v>
      </c>
      <c r="H277" s="211">
        <v>0</v>
      </c>
      <c r="I277" s="432">
        <v>399</v>
      </c>
      <c r="J277" s="433">
        <v>21</v>
      </c>
      <c r="K277" s="434" t="s">
        <v>1710</v>
      </c>
      <c r="L277" s="52">
        <f t="shared" si="8"/>
        <v>0</v>
      </c>
      <c r="M277" s="435" t="s">
        <v>479</v>
      </c>
      <c r="N277" s="58"/>
      <c r="P277" s="10" t="b">
        <f t="shared" si="9"/>
        <v>0</v>
      </c>
      <c r="Q277" s="59"/>
      <c r="R277" s="10"/>
      <c r="T277" s="1"/>
    </row>
    <row r="278" spans="2:20" ht="13.5" customHeight="1">
      <c r="B278" s="54"/>
      <c r="C278" s="54"/>
      <c r="D278" s="13"/>
      <c r="E278" s="13"/>
      <c r="F278" s="95" t="s">
        <v>21</v>
      </c>
      <c r="G278" s="96" t="s">
        <v>356</v>
      </c>
      <c r="H278" s="211">
        <v>0</v>
      </c>
      <c r="I278" s="432">
        <v>399</v>
      </c>
      <c r="J278" s="433">
        <v>21</v>
      </c>
      <c r="K278" s="434" t="s">
        <v>1710</v>
      </c>
      <c r="L278" s="52">
        <f t="shared" si="8"/>
        <v>0</v>
      </c>
      <c r="M278" s="435" t="s">
        <v>479</v>
      </c>
      <c r="N278" s="58"/>
      <c r="P278" s="10" t="b">
        <f t="shared" si="9"/>
        <v>0</v>
      </c>
      <c r="Q278" s="59"/>
      <c r="R278" s="10"/>
      <c r="T278" s="1"/>
    </row>
    <row r="279" spans="4:20" ht="13.5" customHeight="1">
      <c r="D279" s="13"/>
      <c r="E279" s="13"/>
      <c r="F279" s="95" t="s">
        <v>26</v>
      </c>
      <c r="G279" s="96" t="s">
        <v>493</v>
      </c>
      <c r="H279" s="211">
        <v>0</v>
      </c>
      <c r="I279" s="432">
        <v>999</v>
      </c>
      <c r="J279" s="433">
        <v>21</v>
      </c>
      <c r="K279" s="434" t="s">
        <v>1710</v>
      </c>
      <c r="L279" s="52">
        <f t="shared" si="8"/>
        <v>0</v>
      </c>
      <c r="M279" s="435" t="s">
        <v>479</v>
      </c>
      <c r="N279" s="58"/>
      <c r="P279" s="10" t="b">
        <f t="shared" si="9"/>
        <v>0</v>
      </c>
      <c r="Q279" s="59"/>
      <c r="R279" s="10"/>
      <c r="T279" s="1"/>
    </row>
    <row r="280" spans="4:20" ht="13.5" customHeight="1">
      <c r="D280" s="13"/>
      <c r="E280" s="13"/>
      <c r="F280" s="95" t="s">
        <v>25</v>
      </c>
      <c r="G280" s="96" t="s">
        <v>494</v>
      </c>
      <c r="H280" s="211">
        <v>0</v>
      </c>
      <c r="I280" s="432">
        <v>999</v>
      </c>
      <c r="J280" s="433">
        <v>21</v>
      </c>
      <c r="K280" s="434" t="s">
        <v>1710</v>
      </c>
      <c r="L280" s="52">
        <f t="shared" si="8"/>
        <v>0</v>
      </c>
      <c r="M280" s="435" t="s">
        <v>479</v>
      </c>
      <c r="N280" s="58"/>
      <c r="P280" s="10" t="b">
        <f t="shared" si="9"/>
        <v>0</v>
      </c>
      <c r="Q280" s="59"/>
      <c r="R280" s="10"/>
      <c r="T280" s="1"/>
    </row>
    <row r="281" spans="4:20" ht="13.5" customHeight="1">
      <c r="D281" s="13"/>
      <c r="E281" s="13"/>
      <c r="F281" s="95" t="s">
        <v>22</v>
      </c>
      <c r="G281" s="96" t="s">
        <v>495</v>
      </c>
      <c r="H281" s="211">
        <v>0</v>
      </c>
      <c r="I281" s="432">
        <v>559</v>
      </c>
      <c r="J281" s="433">
        <v>21</v>
      </c>
      <c r="K281" s="434" t="s">
        <v>1710</v>
      </c>
      <c r="L281" s="52">
        <f t="shared" si="8"/>
        <v>0</v>
      </c>
      <c r="M281" s="435" t="s">
        <v>479</v>
      </c>
      <c r="N281" s="58"/>
      <c r="P281" s="10" t="b">
        <f t="shared" si="9"/>
        <v>0</v>
      </c>
      <c r="Q281" s="59"/>
      <c r="R281" s="10"/>
      <c r="T281" s="1"/>
    </row>
    <row r="282" spans="2:20" ht="13.5" customHeight="1">
      <c r="B282" s="54"/>
      <c r="C282" s="54"/>
      <c r="D282" s="13"/>
      <c r="E282" s="13"/>
      <c r="F282" s="95" t="s">
        <v>23</v>
      </c>
      <c r="G282" s="96" t="s">
        <v>496</v>
      </c>
      <c r="H282" s="211">
        <v>0</v>
      </c>
      <c r="I282" s="432">
        <v>599</v>
      </c>
      <c r="J282" s="433">
        <v>21</v>
      </c>
      <c r="K282" s="434" t="s">
        <v>1710</v>
      </c>
      <c r="L282" s="52">
        <f t="shared" si="8"/>
        <v>0</v>
      </c>
      <c r="M282" s="435" t="s">
        <v>479</v>
      </c>
      <c r="N282" s="58"/>
      <c r="P282" s="10" t="b">
        <f t="shared" si="9"/>
        <v>0</v>
      </c>
      <c r="Q282" s="59"/>
      <c r="R282" s="10"/>
      <c r="T282" s="1"/>
    </row>
    <row r="283" spans="4:20" ht="13.5" customHeight="1">
      <c r="D283" s="13"/>
      <c r="E283" s="13"/>
      <c r="F283" s="95" t="s">
        <v>24</v>
      </c>
      <c r="G283" s="96" t="s">
        <v>497</v>
      </c>
      <c r="H283" s="211">
        <v>0</v>
      </c>
      <c r="I283" s="432">
        <v>599</v>
      </c>
      <c r="J283" s="433">
        <v>21</v>
      </c>
      <c r="K283" s="434" t="s">
        <v>1710</v>
      </c>
      <c r="L283" s="52">
        <f t="shared" si="8"/>
        <v>0</v>
      </c>
      <c r="M283" s="435" t="s">
        <v>479</v>
      </c>
      <c r="N283" s="58"/>
      <c r="P283" s="10" t="b">
        <f t="shared" si="9"/>
        <v>0</v>
      </c>
      <c r="Q283" s="59"/>
      <c r="R283" s="10"/>
      <c r="T283" s="1"/>
    </row>
    <row r="284" spans="4:20" ht="13.5" customHeight="1">
      <c r="D284" s="13"/>
      <c r="E284" s="13"/>
      <c r="F284" s="95" t="s">
        <v>498</v>
      </c>
      <c r="G284" s="96" t="s">
        <v>499</v>
      </c>
      <c r="H284" s="211">
        <v>0</v>
      </c>
      <c r="I284" s="432">
        <v>399</v>
      </c>
      <c r="J284" s="433">
        <v>21</v>
      </c>
      <c r="K284" s="434" t="s">
        <v>1710</v>
      </c>
      <c r="L284" s="52">
        <f t="shared" si="8"/>
        <v>0</v>
      </c>
      <c r="M284" s="435" t="s">
        <v>479</v>
      </c>
      <c r="N284" s="58"/>
      <c r="P284" s="10" t="b">
        <f t="shared" si="9"/>
        <v>0</v>
      </c>
      <c r="Q284" s="59"/>
      <c r="R284" s="10"/>
      <c r="T284" s="1"/>
    </row>
    <row r="285" spans="4:20" ht="13.5" customHeight="1">
      <c r="D285" s="13"/>
      <c r="E285" s="13"/>
      <c r="F285" s="95" t="s">
        <v>500</v>
      </c>
      <c r="G285" s="96" t="s">
        <v>297</v>
      </c>
      <c r="H285" s="211">
        <v>0</v>
      </c>
      <c r="I285" s="432">
        <v>599</v>
      </c>
      <c r="J285" s="433">
        <v>21</v>
      </c>
      <c r="K285" s="434" t="s">
        <v>1710</v>
      </c>
      <c r="L285" s="52">
        <f t="shared" si="8"/>
        <v>0</v>
      </c>
      <c r="M285" s="435" t="s">
        <v>479</v>
      </c>
      <c r="N285" s="58"/>
      <c r="P285" s="10" t="b">
        <f t="shared" si="9"/>
        <v>0</v>
      </c>
      <c r="Q285" s="59"/>
      <c r="R285" s="10"/>
      <c r="T285" s="1"/>
    </row>
    <row r="286" spans="2:20" ht="13.5" customHeight="1">
      <c r="B286" s="54"/>
      <c r="C286" s="54"/>
      <c r="D286" s="13"/>
      <c r="E286" s="13"/>
      <c r="F286" s="95" t="s">
        <v>501</v>
      </c>
      <c r="G286" s="96" t="s">
        <v>502</v>
      </c>
      <c r="H286" s="211">
        <v>0</v>
      </c>
      <c r="I286" s="432">
        <v>599</v>
      </c>
      <c r="J286" s="433">
        <v>21</v>
      </c>
      <c r="K286" s="434" t="s">
        <v>1710</v>
      </c>
      <c r="L286" s="52">
        <f t="shared" si="8"/>
        <v>0</v>
      </c>
      <c r="M286" s="435" t="s">
        <v>479</v>
      </c>
      <c r="N286" s="58"/>
      <c r="P286" s="10" t="b">
        <f t="shared" si="9"/>
        <v>0</v>
      </c>
      <c r="Q286" s="59"/>
      <c r="R286" s="10"/>
      <c r="T286" s="1"/>
    </row>
    <row r="287" spans="4:20" ht="13.5" customHeight="1">
      <c r="D287" s="13"/>
      <c r="E287" s="13"/>
      <c r="F287" s="95" t="s">
        <v>503</v>
      </c>
      <c r="G287" s="96" t="s">
        <v>504</v>
      </c>
      <c r="H287" s="211">
        <v>0</v>
      </c>
      <c r="I287" s="432">
        <v>459</v>
      </c>
      <c r="J287" s="433">
        <v>21</v>
      </c>
      <c r="K287" s="434" t="s">
        <v>1710</v>
      </c>
      <c r="L287" s="52">
        <f t="shared" si="8"/>
        <v>0</v>
      </c>
      <c r="M287" s="435" t="s">
        <v>479</v>
      </c>
      <c r="N287" s="58"/>
      <c r="P287" s="10" t="b">
        <f t="shared" si="9"/>
        <v>0</v>
      </c>
      <c r="Q287" s="59"/>
      <c r="R287" s="10"/>
      <c r="T287" s="1"/>
    </row>
    <row r="288" spans="4:20" ht="13.5" customHeight="1">
      <c r="D288" s="13"/>
      <c r="E288" s="13"/>
      <c r="F288" s="95" t="s">
        <v>505</v>
      </c>
      <c r="G288" s="96" t="s">
        <v>506</v>
      </c>
      <c r="H288" s="211">
        <v>0</v>
      </c>
      <c r="I288" s="432">
        <v>469</v>
      </c>
      <c r="J288" s="433">
        <v>21</v>
      </c>
      <c r="K288" s="434" t="s">
        <v>1710</v>
      </c>
      <c r="L288" s="52">
        <f t="shared" si="8"/>
        <v>0</v>
      </c>
      <c r="M288" s="435" t="s">
        <v>479</v>
      </c>
      <c r="N288" s="58"/>
      <c r="P288" s="10" t="b">
        <f t="shared" si="9"/>
        <v>0</v>
      </c>
      <c r="Q288" s="59"/>
      <c r="R288" s="10"/>
      <c r="T288" s="1"/>
    </row>
    <row r="289" spans="4:20" ht="13.5" customHeight="1">
      <c r="D289" s="13"/>
      <c r="E289" s="13"/>
      <c r="F289" s="95" t="s">
        <v>507</v>
      </c>
      <c r="G289" s="96" t="s">
        <v>508</v>
      </c>
      <c r="H289" s="211">
        <v>0</v>
      </c>
      <c r="I289" s="432">
        <v>1899</v>
      </c>
      <c r="J289" s="433">
        <v>21</v>
      </c>
      <c r="K289" s="434" t="s">
        <v>1710</v>
      </c>
      <c r="L289" s="52">
        <f t="shared" si="8"/>
        <v>0</v>
      </c>
      <c r="M289" s="435" t="s">
        <v>479</v>
      </c>
      <c r="N289" s="58"/>
      <c r="P289" s="10" t="b">
        <f t="shared" si="9"/>
        <v>0</v>
      </c>
      <c r="Q289" s="59"/>
      <c r="R289" s="10"/>
      <c r="T289" s="1"/>
    </row>
    <row r="290" spans="2:20" ht="13.5" customHeight="1">
      <c r="B290" s="54"/>
      <c r="C290" s="54"/>
      <c r="D290" s="13"/>
      <c r="E290" s="13"/>
      <c r="F290" s="95" t="s">
        <v>59</v>
      </c>
      <c r="G290" s="96" t="s">
        <v>509</v>
      </c>
      <c r="H290" s="211">
        <v>0</v>
      </c>
      <c r="I290" s="432">
        <v>249</v>
      </c>
      <c r="J290" s="433">
        <v>21</v>
      </c>
      <c r="K290" s="434" t="s">
        <v>1710</v>
      </c>
      <c r="L290" s="52">
        <f t="shared" si="8"/>
        <v>0</v>
      </c>
      <c r="M290" s="435" t="s">
        <v>479</v>
      </c>
      <c r="N290" s="58"/>
      <c r="P290" s="10" t="b">
        <f t="shared" si="9"/>
        <v>0</v>
      </c>
      <c r="Q290" s="59"/>
      <c r="R290" s="10"/>
      <c r="T290" s="1"/>
    </row>
    <row r="291" spans="4:20" ht="13.5" customHeight="1">
      <c r="D291" s="13"/>
      <c r="E291" s="13"/>
      <c r="F291" s="95" t="s">
        <v>510</v>
      </c>
      <c r="G291" s="96" t="s">
        <v>511</v>
      </c>
      <c r="H291" s="211">
        <v>0</v>
      </c>
      <c r="I291" s="432">
        <v>599</v>
      </c>
      <c r="J291" s="433">
        <v>21</v>
      </c>
      <c r="K291" s="434" t="s">
        <v>1710</v>
      </c>
      <c r="L291" s="52">
        <f t="shared" si="8"/>
        <v>0</v>
      </c>
      <c r="M291" s="435" t="s">
        <v>479</v>
      </c>
      <c r="N291" s="58"/>
      <c r="P291" s="10" t="b">
        <f t="shared" si="9"/>
        <v>0</v>
      </c>
      <c r="Q291" s="59"/>
      <c r="R291" s="10"/>
      <c r="T291" s="1"/>
    </row>
    <row r="292" spans="4:20" ht="13.5" customHeight="1">
      <c r="D292" s="13"/>
      <c r="E292" s="13"/>
      <c r="F292" s="95" t="s">
        <v>512</v>
      </c>
      <c r="G292" s="96" t="s">
        <v>513</v>
      </c>
      <c r="H292" s="211">
        <v>0</v>
      </c>
      <c r="I292" s="432">
        <v>779</v>
      </c>
      <c r="J292" s="433">
        <v>21</v>
      </c>
      <c r="K292" s="434" t="s">
        <v>1710</v>
      </c>
      <c r="L292" s="52">
        <f t="shared" si="8"/>
        <v>0</v>
      </c>
      <c r="M292" s="435" t="s">
        <v>479</v>
      </c>
      <c r="N292" s="58"/>
      <c r="P292" s="10" t="b">
        <f t="shared" si="9"/>
        <v>0</v>
      </c>
      <c r="Q292" s="59"/>
      <c r="R292" s="10"/>
      <c r="T292" s="1"/>
    </row>
    <row r="293" spans="4:20" ht="13.5" customHeight="1">
      <c r="D293" s="13"/>
      <c r="E293" s="13"/>
      <c r="F293" s="95" t="s">
        <v>514</v>
      </c>
      <c r="G293" s="96" t="s">
        <v>515</v>
      </c>
      <c r="H293" s="211">
        <v>0</v>
      </c>
      <c r="I293" s="432">
        <v>599</v>
      </c>
      <c r="J293" s="433">
        <v>21</v>
      </c>
      <c r="K293" s="434" t="s">
        <v>1710</v>
      </c>
      <c r="L293" s="52">
        <f t="shared" si="8"/>
        <v>0</v>
      </c>
      <c r="M293" s="435" t="s">
        <v>479</v>
      </c>
      <c r="N293" s="58"/>
      <c r="P293" s="10" t="b">
        <f t="shared" si="9"/>
        <v>0</v>
      </c>
      <c r="Q293" s="59"/>
      <c r="R293" s="10"/>
      <c r="T293" s="1"/>
    </row>
    <row r="294" spans="2:20" ht="13.5" customHeight="1">
      <c r="B294" s="54"/>
      <c r="C294" s="54"/>
      <c r="D294" s="13"/>
      <c r="E294" s="13"/>
      <c r="F294" s="95" t="s">
        <v>516</v>
      </c>
      <c r="G294" s="96" t="s">
        <v>517</v>
      </c>
      <c r="H294" s="211">
        <v>0</v>
      </c>
      <c r="I294" s="432">
        <v>599</v>
      </c>
      <c r="J294" s="433">
        <v>21</v>
      </c>
      <c r="K294" s="434" t="s">
        <v>1710</v>
      </c>
      <c r="L294" s="52">
        <f t="shared" si="8"/>
        <v>0</v>
      </c>
      <c r="M294" s="435" t="s">
        <v>479</v>
      </c>
      <c r="N294" s="58"/>
      <c r="P294" s="10" t="b">
        <f t="shared" si="9"/>
        <v>0</v>
      </c>
      <c r="Q294" s="59"/>
      <c r="R294" s="10"/>
      <c r="T294" s="1"/>
    </row>
    <row r="295" spans="4:20" ht="13.5" customHeight="1">
      <c r="D295" s="13"/>
      <c r="E295" s="13"/>
      <c r="F295" s="95" t="s">
        <v>518</v>
      </c>
      <c r="G295" s="96" t="s">
        <v>519</v>
      </c>
      <c r="H295" s="211">
        <v>0</v>
      </c>
      <c r="I295" s="432">
        <v>999</v>
      </c>
      <c r="J295" s="433">
        <v>21</v>
      </c>
      <c r="K295" s="434" t="s">
        <v>1710</v>
      </c>
      <c r="L295" s="52">
        <f t="shared" si="8"/>
        <v>0</v>
      </c>
      <c r="M295" s="435" t="s">
        <v>479</v>
      </c>
      <c r="N295" s="58"/>
      <c r="P295" s="10" t="b">
        <f t="shared" si="9"/>
        <v>0</v>
      </c>
      <c r="Q295" s="59"/>
      <c r="R295" s="10"/>
      <c r="T295" s="1"/>
    </row>
    <row r="296" spans="4:20" ht="13.5" customHeight="1">
      <c r="D296" s="13"/>
      <c r="E296" s="13"/>
      <c r="F296" s="95" t="s">
        <v>55</v>
      </c>
      <c r="G296" s="96" t="s">
        <v>520</v>
      </c>
      <c r="H296" s="211">
        <v>0</v>
      </c>
      <c r="I296" s="432">
        <v>499</v>
      </c>
      <c r="J296" s="433">
        <v>21</v>
      </c>
      <c r="K296" s="434" t="s">
        <v>1710</v>
      </c>
      <c r="L296" s="52">
        <f t="shared" si="8"/>
        <v>0</v>
      </c>
      <c r="M296" s="435" t="s">
        <v>479</v>
      </c>
      <c r="N296" s="58"/>
      <c r="P296" s="10" t="b">
        <f t="shared" si="9"/>
        <v>0</v>
      </c>
      <c r="Q296" s="59"/>
      <c r="R296" s="10"/>
      <c r="T296" s="1"/>
    </row>
    <row r="297" spans="4:20" ht="13.5" customHeight="1">
      <c r="D297" s="13"/>
      <c r="E297" s="13"/>
      <c r="F297" s="95" t="s">
        <v>56</v>
      </c>
      <c r="G297" s="96" t="s">
        <v>521</v>
      </c>
      <c r="H297" s="211">
        <v>0</v>
      </c>
      <c r="I297" s="432">
        <v>499</v>
      </c>
      <c r="J297" s="433">
        <v>21</v>
      </c>
      <c r="K297" s="434" t="s">
        <v>1710</v>
      </c>
      <c r="L297" s="52">
        <f t="shared" si="8"/>
        <v>0</v>
      </c>
      <c r="M297" s="435" t="s">
        <v>479</v>
      </c>
      <c r="N297" s="58"/>
      <c r="P297" s="10" t="b">
        <f t="shared" si="9"/>
        <v>0</v>
      </c>
      <c r="Q297" s="59"/>
      <c r="R297" s="10"/>
      <c r="T297" s="1"/>
    </row>
    <row r="298" spans="2:20" ht="13.5" customHeight="1">
      <c r="B298" s="54"/>
      <c r="C298" s="54"/>
      <c r="D298" s="13"/>
      <c r="E298" s="13"/>
      <c r="F298" s="95" t="s">
        <v>57</v>
      </c>
      <c r="G298" s="96" t="s">
        <v>522</v>
      </c>
      <c r="H298" s="211">
        <v>0</v>
      </c>
      <c r="I298" s="432">
        <v>499</v>
      </c>
      <c r="J298" s="433">
        <v>21</v>
      </c>
      <c r="K298" s="434" t="s">
        <v>1710</v>
      </c>
      <c r="L298" s="52">
        <f t="shared" si="8"/>
        <v>0</v>
      </c>
      <c r="M298" s="435" t="s">
        <v>479</v>
      </c>
      <c r="N298" s="58"/>
      <c r="P298" s="10" t="b">
        <f t="shared" si="9"/>
        <v>0</v>
      </c>
      <c r="Q298" s="59"/>
      <c r="R298" s="10"/>
      <c r="T298" s="1"/>
    </row>
    <row r="299" spans="4:20" ht="13.5" customHeight="1">
      <c r="D299" s="13"/>
      <c r="E299" s="13"/>
      <c r="F299" s="95" t="s">
        <v>58</v>
      </c>
      <c r="G299" s="96" t="s">
        <v>523</v>
      </c>
      <c r="H299" s="211">
        <v>0</v>
      </c>
      <c r="I299" s="432">
        <v>799</v>
      </c>
      <c r="J299" s="433">
        <v>21</v>
      </c>
      <c r="K299" s="434" t="s">
        <v>1710</v>
      </c>
      <c r="L299" s="52">
        <f t="shared" si="8"/>
        <v>0</v>
      </c>
      <c r="M299" s="435" t="s">
        <v>479</v>
      </c>
      <c r="N299" s="58"/>
      <c r="P299" s="10" t="b">
        <f t="shared" si="9"/>
        <v>0</v>
      </c>
      <c r="Q299" s="59"/>
      <c r="R299" s="10"/>
      <c r="T299" s="1"/>
    </row>
    <row r="300" spans="4:20" ht="13.5" customHeight="1">
      <c r="D300" s="13"/>
      <c r="E300" s="13"/>
      <c r="F300" s="95" t="s">
        <v>524</v>
      </c>
      <c r="G300" s="96" t="s">
        <v>525</v>
      </c>
      <c r="H300" s="211">
        <v>0</v>
      </c>
      <c r="I300" s="432">
        <v>899</v>
      </c>
      <c r="J300" s="433">
        <v>21</v>
      </c>
      <c r="K300" s="434" t="s">
        <v>1710</v>
      </c>
      <c r="L300" s="52">
        <f t="shared" si="8"/>
        <v>0</v>
      </c>
      <c r="M300" s="435" t="s">
        <v>479</v>
      </c>
      <c r="N300" s="58"/>
      <c r="P300" s="10" t="b">
        <f t="shared" si="9"/>
        <v>0</v>
      </c>
      <c r="Q300" s="59"/>
      <c r="R300" s="10"/>
      <c r="T300" s="1"/>
    </row>
    <row r="301" spans="4:20" ht="13.5" customHeight="1">
      <c r="D301" s="13"/>
      <c r="E301" s="13"/>
      <c r="F301" s="95" t="s">
        <v>61</v>
      </c>
      <c r="G301" s="96" t="s">
        <v>526</v>
      </c>
      <c r="H301" s="211">
        <v>0</v>
      </c>
      <c r="I301" s="432">
        <v>419</v>
      </c>
      <c r="J301" s="433">
        <v>21</v>
      </c>
      <c r="K301" s="434" t="s">
        <v>1710</v>
      </c>
      <c r="L301" s="52">
        <f t="shared" si="8"/>
        <v>0</v>
      </c>
      <c r="M301" s="435" t="s">
        <v>479</v>
      </c>
      <c r="N301" s="58"/>
      <c r="P301" s="10" t="b">
        <f t="shared" si="9"/>
        <v>0</v>
      </c>
      <c r="Q301" s="59"/>
      <c r="R301" s="10"/>
      <c r="T301" s="1"/>
    </row>
    <row r="302" spans="2:20" ht="13.5" customHeight="1">
      <c r="B302" s="54"/>
      <c r="C302" s="54"/>
      <c r="D302" s="13"/>
      <c r="E302" s="13"/>
      <c r="F302" s="95" t="s">
        <v>527</v>
      </c>
      <c r="G302" s="96" t="s">
        <v>528</v>
      </c>
      <c r="H302" s="211">
        <v>0</v>
      </c>
      <c r="I302" s="432">
        <v>599</v>
      </c>
      <c r="J302" s="433">
        <v>21</v>
      </c>
      <c r="K302" s="434" t="s">
        <v>1710</v>
      </c>
      <c r="L302" s="52">
        <f t="shared" si="8"/>
        <v>0</v>
      </c>
      <c r="M302" s="435" t="s">
        <v>479</v>
      </c>
      <c r="N302" s="58"/>
      <c r="P302" s="10" t="b">
        <f t="shared" si="9"/>
        <v>0</v>
      </c>
      <c r="Q302" s="59"/>
      <c r="R302" s="10"/>
      <c r="T302" s="1"/>
    </row>
    <row r="303" spans="4:20" ht="13.5" customHeight="1">
      <c r="D303" s="13"/>
      <c r="E303" s="13"/>
      <c r="F303" s="95" t="s">
        <v>529</v>
      </c>
      <c r="G303" s="96" t="s">
        <v>530</v>
      </c>
      <c r="H303" s="211">
        <v>0</v>
      </c>
      <c r="I303" s="432">
        <v>999</v>
      </c>
      <c r="J303" s="433">
        <v>21</v>
      </c>
      <c r="K303" s="434" t="s">
        <v>1710</v>
      </c>
      <c r="L303" s="52">
        <f t="shared" si="8"/>
        <v>0</v>
      </c>
      <c r="M303" s="435" t="s">
        <v>479</v>
      </c>
      <c r="N303" s="58"/>
      <c r="P303" s="10" t="b">
        <f t="shared" si="9"/>
        <v>0</v>
      </c>
      <c r="Q303" s="59"/>
      <c r="R303" s="10"/>
      <c r="T303" s="1"/>
    </row>
    <row r="304" spans="4:20" ht="13.5" customHeight="1">
      <c r="D304" s="13"/>
      <c r="E304" s="13"/>
      <c r="F304" s="95" t="s">
        <v>531</v>
      </c>
      <c r="G304" s="96" t="s">
        <v>532</v>
      </c>
      <c r="H304" s="211">
        <v>0</v>
      </c>
      <c r="I304" s="432">
        <v>799</v>
      </c>
      <c r="J304" s="433">
        <v>21</v>
      </c>
      <c r="K304" s="434" t="s">
        <v>1710</v>
      </c>
      <c r="L304" s="52">
        <f t="shared" si="8"/>
        <v>0</v>
      </c>
      <c r="M304" s="435" t="s">
        <v>479</v>
      </c>
      <c r="N304" s="58"/>
      <c r="P304" s="10" t="b">
        <f t="shared" si="9"/>
        <v>0</v>
      </c>
      <c r="Q304" s="59"/>
      <c r="R304" s="10"/>
      <c r="T304" s="1"/>
    </row>
    <row r="305" spans="4:20" ht="13.5" customHeight="1">
      <c r="D305" s="13"/>
      <c r="E305" s="13"/>
      <c r="F305" s="95" t="s">
        <v>533</v>
      </c>
      <c r="G305" s="96" t="s">
        <v>534</v>
      </c>
      <c r="H305" s="211">
        <v>0</v>
      </c>
      <c r="I305" s="432">
        <v>399</v>
      </c>
      <c r="J305" s="433">
        <v>21</v>
      </c>
      <c r="K305" s="434" t="s">
        <v>1710</v>
      </c>
      <c r="L305" s="52">
        <f t="shared" si="8"/>
        <v>0</v>
      </c>
      <c r="M305" s="435" t="s">
        <v>479</v>
      </c>
      <c r="N305" s="58"/>
      <c r="P305" s="10" t="b">
        <f t="shared" si="9"/>
        <v>0</v>
      </c>
      <c r="Q305" s="59"/>
      <c r="R305" s="10"/>
      <c r="T305" s="1"/>
    </row>
    <row r="306" spans="2:20" ht="13.5" customHeight="1">
      <c r="B306" s="54"/>
      <c r="C306" s="54"/>
      <c r="D306" s="13"/>
      <c r="E306" s="13"/>
      <c r="F306" s="95" t="s">
        <v>62</v>
      </c>
      <c r="G306" s="96" t="s">
        <v>535</v>
      </c>
      <c r="H306" s="211">
        <v>0</v>
      </c>
      <c r="I306" s="432">
        <v>259</v>
      </c>
      <c r="J306" s="433">
        <v>21</v>
      </c>
      <c r="K306" s="434" t="s">
        <v>1710</v>
      </c>
      <c r="L306" s="52">
        <f t="shared" si="8"/>
        <v>0</v>
      </c>
      <c r="M306" s="435" t="s">
        <v>479</v>
      </c>
      <c r="N306" s="58"/>
      <c r="P306" s="10" t="b">
        <f t="shared" si="9"/>
        <v>0</v>
      </c>
      <c r="Q306" s="59"/>
      <c r="R306" s="10"/>
      <c r="T306" s="1"/>
    </row>
    <row r="307" spans="4:20" ht="13.5" customHeight="1">
      <c r="D307" s="13"/>
      <c r="E307" s="13"/>
      <c r="F307" s="95" t="s">
        <v>536</v>
      </c>
      <c r="G307" s="96" t="s">
        <v>537</v>
      </c>
      <c r="H307" s="211">
        <v>0</v>
      </c>
      <c r="I307" s="432">
        <v>499</v>
      </c>
      <c r="J307" s="433">
        <v>21</v>
      </c>
      <c r="K307" s="434" t="s">
        <v>1710</v>
      </c>
      <c r="L307" s="52">
        <f t="shared" si="8"/>
        <v>0</v>
      </c>
      <c r="M307" s="435" t="s">
        <v>479</v>
      </c>
      <c r="N307" s="58"/>
      <c r="P307" s="10" t="b">
        <f t="shared" si="9"/>
        <v>0</v>
      </c>
      <c r="Q307" s="59"/>
      <c r="R307" s="10"/>
      <c r="T307" s="1"/>
    </row>
    <row r="308" spans="3:20" ht="13.5" customHeight="1">
      <c r="C308" s="351" t="s">
        <v>481</v>
      </c>
      <c r="D308" s="13"/>
      <c r="E308" s="13"/>
      <c r="F308" s="99" t="s">
        <v>538</v>
      </c>
      <c r="G308" s="100" t="s">
        <v>539</v>
      </c>
      <c r="H308" s="211">
        <v>0</v>
      </c>
      <c r="I308" s="101">
        <v>2999</v>
      </c>
      <c r="J308" s="436">
        <v>21</v>
      </c>
      <c r="K308" s="437" t="s">
        <v>1710</v>
      </c>
      <c r="L308" s="52">
        <f aca="true" t="shared" si="10" ref="L308:L324">PRODUCT(H308,I308)</f>
        <v>0</v>
      </c>
      <c r="M308" s="438" t="s">
        <v>481</v>
      </c>
      <c r="N308" s="58"/>
      <c r="P308" s="10" t="b">
        <f aca="true" t="shared" si="11" ref="P308:P324">H308&gt;0</f>
        <v>0</v>
      </c>
      <c r="Q308" s="59"/>
      <c r="R308" s="10"/>
      <c r="T308" s="1"/>
    </row>
    <row r="309" spans="4:20" ht="13.5" customHeight="1">
      <c r="D309" s="13"/>
      <c r="E309" s="13"/>
      <c r="F309" s="99" t="s">
        <v>540</v>
      </c>
      <c r="G309" s="100" t="s">
        <v>541</v>
      </c>
      <c r="H309" s="211">
        <v>0</v>
      </c>
      <c r="I309" s="101">
        <v>39</v>
      </c>
      <c r="J309" s="436">
        <v>21</v>
      </c>
      <c r="K309" s="437" t="s">
        <v>1710</v>
      </c>
      <c r="L309" s="52">
        <f t="shared" si="10"/>
        <v>0</v>
      </c>
      <c r="M309" s="438" t="s">
        <v>481</v>
      </c>
      <c r="N309" s="58"/>
      <c r="P309" s="10" t="b">
        <f t="shared" si="11"/>
        <v>0</v>
      </c>
      <c r="Q309" s="59"/>
      <c r="R309" s="10"/>
      <c r="T309" s="1"/>
    </row>
    <row r="310" spans="2:20" ht="13.5" customHeight="1">
      <c r="B310" s="54"/>
      <c r="C310" s="54"/>
      <c r="D310" s="13"/>
      <c r="E310" s="13"/>
      <c r="F310" s="99" t="s">
        <v>542</v>
      </c>
      <c r="G310" s="100" t="s">
        <v>543</v>
      </c>
      <c r="H310" s="211">
        <v>0</v>
      </c>
      <c r="I310" s="101">
        <v>1399</v>
      </c>
      <c r="J310" s="436">
        <v>21</v>
      </c>
      <c r="K310" s="437" t="s">
        <v>1710</v>
      </c>
      <c r="L310" s="52">
        <f t="shared" si="10"/>
        <v>0</v>
      </c>
      <c r="M310" s="438" t="s">
        <v>481</v>
      </c>
      <c r="N310" s="58"/>
      <c r="P310" s="10" t="b">
        <f t="shared" si="11"/>
        <v>0</v>
      </c>
      <c r="Q310" s="59"/>
      <c r="R310" s="10"/>
      <c r="T310" s="1"/>
    </row>
    <row r="311" spans="4:20" ht="13.5" customHeight="1">
      <c r="D311" s="13"/>
      <c r="E311" s="13"/>
      <c r="F311" s="99" t="s">
        <v>544</v>
      </c>
      <c r="G311" s="100" t="s">
        <v>545</v>
      </c>
      <c r="H311" s="211">
        <v>0</v>
      </c>
      <c r="I311" s="101">
        <v>999</v>
      </c>
      <c r="J311" s="436">
        <v>21</v>
      </c>
      <c r="K311" s="437" t="s">
        <v>1710</v>
      </c>
      <c r="L311" s="52">
        <f t="shared" si="10"/>
        <v>0</v>
      </c>
      <c r="M311" s="438" t="s">
        <v>481</v>
      </c>
      <c r="N311" s="58"/>
      <c r="P311" s="10" t="b">
        <f t="shared" si="11"/>
        <v>0</v>
      </c>
      <c r="Q311" s="59"/>
      <c r="R311" s="10"/>
      <c r="T311" s="1"/>
    </row>
    <row r="312" spans="4:20" ht="13.5" customHeight="1">
      <c r="D312" s="13"/>
      <c r="E312" s="13"/>
      <c r="F312" s="99" t="s">
        <v>546</v>
      </c>
      <c r="G312" s="100" t="s">
        <v>547</v>
      </c>
      <c r="H312" s="211">
        <v>0</v>
      </c>
      <c r="I312" s="101">
        <v>399</v>
      </c>
      <c r="J312" s="436">
        <v>21</v>
      </c>
      <c r="K312" s="437" t="s">
        <v>1710</v>
      </c>
      <c r="L312" s="52">
        <f t="shared" si="10"/>
        <v>0</v>
      </c>
      <c r="M312" s="438" t="s">
        <v>481</v>
      </c>
      <c r="N312" s="58"/>
      <c r="P312" s="10" t="b">
        <f t="shared" si="11"/>
        <v>0</v>
      </c>
      <c r="Q312" s="59"/>
      <c r="R312" s="10"/>
      <c r="T312" s="1"/>
    </row>
    <row r="313" spans="2:20" ht="13.5" customHeight="1">
      <c r="B313" s="54"/>
      <c r="C313" s="54"/>
      <c r="D313" s="13"/>
      <c r="E313" s="13"/>
      <c r="F313" s="99" t="s">
        <v>548</v>
      </c>
      <c r="G313" s="100" t="s">
        <v>549</v>
      </c>
      <c r="H313" s="211">
        <v>0</v>
      </c>
      <c r="I313" s="101">
        <v>899</v>
      </c>
      <c r="J313" s="436">
        <v>21</v>
      </c>
      <c r="K313" s="437" t="s">
        <v>1710</v>
      </c>
      <c r="L313" s="52">
        <f t="shared" si="10"/>
        <v>0</v>
      </c>
      <c r="M313" s="438" t="s">
        <v>481</v>
      </c>
      <c r="N313" s="58"/>
      <c r="P313" s="10" t="b">
        <f t="shared" si="11"/>
        <v>0</v>
      </c>
      <c r="Q313" s="59"/>
      <c r="R313" s="10"/>
      <c r="T313" s="1"/>
    </row>
    <row r="314" spans="4:20" ht="13.5" customHeight="1">
      <c r="D314" s="13"/>
      <c r="E314" s="13"/>
      <c r="F314" s="99" t="s">
        <v>550</v>
      </c>
      <c r="G314" s="100" t="s">
        <v>551</v>
      </c>
      <c r="H314" s="211">
        <v>0</v>
      </c>
      <c r="I314" s="101">
        <v>69</v>
      </c>
      <c r="J314" s="436">
        <v>21</v>
      </c>
      <c r="K314" s="437" t="s">
        <v>1710</v>
      </c>
      <c r="L314" s="52">
        <f t="shared" si="10"/>
        <v>0</v>
      </c>
      <c r="M314" s="438" t="s">
        <v>481</v>
      </c>
      <c r="N314" s="58"/>
      <c r="P314" s="10" t="b">
        <f t="shared" si="11"/>
        <v>0</v>
      </c>
      <c r="Q314" s="59"/>
      <c r="R314" s="10"/>
      <c r="T314" s="1"/>
    </row>
    <row r="315" spans="4:20" ht="13.5" customHeight="1">
      <c r="D315" s="13"/>
      <c r="E315" s="13"/>
      <c r="F315" s="99" t="s">
        <v>552</v>
      </c>
      <c r="G315" s="100" t="s">
        <v>553</v>
      </c>
      <c r="H315" s="211">
        <v>0</v>
      </c>
      <c r="I315" s="101">
        <v>899</v>
      </c>
      <c r="J315" s="436">
        <v>21</v>
      </c>
      <c r="K315" s="437" t="s">
        <v>1710</v>
      </c>
      <c r="L315" s="52">
        <f t="shared" si="10"/>
        <v>0</v>
      </c>
      <c r="M315" s="438" t="s">
        <v>481</v>
      </c>
      <c r="N315" s="58"/>
      <c r="P315" s="10" t="b">
        <f t="shared" si="11"/>
        <v>0</v>
      </c>
      <c r="Q315" s="59"/>
      <c r="R315" s="10"/>
      <c r="T315" s="1"/>
    </row>
    <row r="316" spans="4:20" ht="13.5" customHeight="1">
      <c r="D316" s="13"/>
      <c r="E316" s="13"/>
      <c r="F316" s="99" t="s">
        <v>554</v>
      </c>
      <c r="G316" s="100" t="s">
        <v>555</v>
      </c>
      <c r="H316" s="211">
        <v>0</v>
      </c>
      <c r="I316" s="101">
        <v>499</v>
      </c>
      <c r="J316" s="436">
        <v>21</v>
      </c>
      <c r="K316" s="437" t="s">
        <v>1710</v>
      </c>
      <c r="L316" s="52">
        <f t="shared" si="10"/>
        <v>0</v>
      </c>
      <c r="M316" s="438" t="s">
        <v>481</v>
      </c>
      <c r="N316" s="58"/>
      <c r="P316" s="10" t="b">
        <f t="shared" si="11"/>
        <v>0</v>
      </c>
      <c r="Q316" s="59"/>
      <c r="R316" s="10"/>
      <c r="T316" s="1"/>
    </row>
    <row r="317" spans="2:20" ht="13.5" customHeight="1">
      <c r="B317" s="54"/>
      <c r="C317" s="54"/>
      <c r="D317" s="13"/>
      <c r="E317" s="13"/>
      <c r="F317" s="99" t="s">
        <v>556</v>
      </c>
      <c r="G317" s="100" t="s">
        <v>557</v>
      </c>
      <c r="H317" s="211">
        <v>0</v>
      </c>
      <c r="I317" s="101">
        <v>399</v>
      </c>
      <c r="J317" s="436">
        <v>21</v>
      </c>
      <c r="K317" s="437" t="s">
        <v>1710</v>
      </c>
      <c r="L317" s="52">
        <f t="shared" si="10"/>
        <v>0</v>
      </c>
      <c r="M317" s="438" t="s">
        <v>481</v>
      </c>
      <c r="N317" s="58"/>
      <c r="P317" s="10" t="b">
        <f t="shared" si="11"/>
        <v>0</v>
      </c>
      <c r="Q317" s="59"/>
      <c r="R317" s="10"/>
      <c r="T317" s="1"/>
    </row>
    <row r="318" spans="4:20" ht="13.5" customHeight="1">
      <c r="D318" s="13"/>
      <c r="E318" s="13"/>
      <c r="F318" s="99" t="s">
        <v>558</v>
      </c>
      <c r="G318" s="100" t="s">
        <v>559</v>
      </c>
      <c r="H318" s="211">
        <v>0</v>
      </c>
      <c r="I318" s="101">
        <v>499</v>
      </c>
      <c r="J318" s="436">
        <v>21</v>
      </c>
      <c r="K318" s="437" t="s">
        <v>1710</v>
      </c>
      <c r="L318" s="52">
        <f t="shared" si="10"/>
        <v>0</v>
      </c>
      <c r="M318" s="438" t="s">
        <v>481</v>
      </c>
      <c r="N318" s="58"/>
      <c r="P318" s="10" t="b">
        <f t="shared" si="11"/>
        <v>0</v>
      </c>
      <c r="Q318" s="59"/>
      <c r="R318" s="10"/>
      <c r="T318" s="1"/>
    </row>
    <row r="319" spans="4:20" ht="13.5" customHeight="1">
      <c r="D319" s="13"/>
      <c r="E319" s="13"/>
      <c r="F319" s="99" t="s">
        <v>560</v>
      </c>
      <c r="G319" s="100" t="s">
        <v>561</v>
      </c>
      <c r="H319" s="211">
        <v>0</v>
      </c>
      <c r="I319" s="101">
        <v>629</v>
      </c>
      <c r="J319" s="436">
        <v>21</v>
      </c>
      <c r="K319" s="437" t="s">
        <v>1710</v>
      </c>
      <c r="L319" s="52">
        <f t="shared" si="10"/>
        <v>0</v>
      </c>
      <c r="M319" s="438" t="s">
        <v>481</v>
      </c>
      <c r="N319" s="58"/>
      <c r="P319" s="10" t="b">
        <f t="shared" si="11"/>
        <v>0</v>
      </c>
      <c r="Q319" s="59"/>
      <c r="R319" s="10"/>
      <c r="T319" s="1"/>
    </row>
    <row r="320" spans="4:20" ht="13.5" customHeight="1">
      <c r="D320" s="13"/>
      <c r="E320" s="13"/>
      <c r="F320" s="99" t="s">
        <v>562</v>
      </c>
      <c r="G320" s="100" t="s">
        <v>563</v>
      </c>
      <c r="H320" s="211">
        <v>0</v>
      </c>
      <c r="I320" s="101">
        <v>549</v>
      </c>
      <c r="J320" s="436">
        <v>21</v>
      </c>
      <c r="K320" s="437" t="s">
        <v>1710</v>
      </c>
      <c r="L320" s="52">
        <f t="shared" si="10"/>
        <v>0</v>
      </c>
      <c r="M320" s="438" t="s">
        <v>481</v>
      </c>
      <c r="N320" s="58"/>
      <c r="P320" s="10" t="b">
        <f t="shared" si="11"/>
        <v>0</v>
      </c>
      <c r="Q320" s="59"/>
      <c r="R320" s="10"/>
      <c r="T320" s="1"/>
    </row>
    <row r="321" spans="2:20" ht="13.5" customHeight="1">
      <c r="B321" s="54"/>
      <c r="C321" s="54"/>
      <c r="D321" s="13"/>
      <c r="E321" s="13"/>
      <c r="F321" s="99" t="s">
        <v>564</v>
      </c>
      <c r="G321" s="100" t="s">
        <v>565</v>
      </c>
      <c r="H321" s="211">
        <v>0</v>
      </c>
      <c r="I321" s="101">
        <v>149</v>
      </c>
      <c r="J321" s="436">
        <v>21</v>
      </c>
      <c r="K321" s="437" t="s">
        <v>1710</v>
      </c>
      <c r="L321" s="52">
        <f t="shared" si="10"/>
        <v>0</v>
      </c>
      <c r="M321" s="438" t="s">
        <v>481</v>
      </c>
      <c r="N321" s="58"/>
      <c r="P321" s="10" t="b">
        <f t="shared" si="11"/>
        <v>0</v>
      </c>
      <c r="Q321" s="59"/>
      <c r="R321" s="10"/>
      <c r="T321" s="1"/>
    </row>
    <row r="322" spans="3:20" ht="13.5" customHeight="1">
      <c r="C322" s="352" t="s">
        <v>483</v>
      </c>
      <c r="D322" s="13"/>
      <c r="E322" s="13"/>
      <c r="F322" s="287" t="s">
        <v>554</v>
      </c>
      <c r="G322" s="288" t="s">
        <v>555</v>
      </c>
      <c r="H322" s="211">
        <v>0</v>
      </c>
      <c r="I322" s="231">
        <v>499</v>
      </c>
      <c r="J322" s="439">
        <v>21</v>
      </c>
      <c r="K322" s="440" t="s">
        <v>1710</v>
      </c>
      <c r="L322" s="52">
        <f t="shared" si="10"/>
        <v>0</v>
      </c>
      <c r="M322" s="441" t="s">
        <v>483</v>
      </c>
      <c r="N322" s="58"/>
      <c r="P322" s="10" t="b">
        <f t="shared" si="11"/>
        <v>0</v>
      </c>
      <c r="Q322" s="59"/>
      <c r="R322" s="10"/>
      <c r="T322" s="1"/>
    </row>
    <row r="323" spans="4:20" ht="13.5" customHeight="1">
      <c r="D323" s="13"/>
      <c r="E323" s="13"/>
      <c r="F323" s="287" t="s">
        <v>566</v>
      </c>
      <c r="G323" s="288" t="s">
        <v>567</v>
      </c>
      <c r="H323" s="211">
        <v>0</v>
      </c>
      <c r="I323" s="231">
        <v>599</v>
      </c>
      <c r="J323" s="439">
        <v>21</v>
      </c>
      <c r="K323" s="440" t="s">
        <v>1710</v>
      </c>
      <c r="L323" s="52">
        <f t="shared" si="10"/>
        <v>0</v>
      </c>
      <c r="M323" s="441" t="s">
        <v>483</v>
      </c>
      <c r="N323" s="58"/>
      <c r="P323" s="10" t="b">
        <f t="shared" si="11"/>
        <v>0</v>
      </c>
      <c r="Q323" s="59"/>
      <c r="R323" s="10"/>
      <c r="T323" s="1"/>
    </row>
    <row r="324" spans="4:20" ht="13.5" customHeight="1">
      <c r="D324" s="13"/>
      <c r="E324" s="13"/>
      <c r="F324" s="287" t="s">
        <v>568</v>
      </c>
      <c r="G324" s="288" t="s">
        <v>569</v>
      </c>
      <c r="H324" s="211">
        <v>0</v>
      </c>
      <c r="I324" s="231">
        <v>899</v>
      </c>
      <c r="J324" s="439">
        <v>21</v>
      </c>
      <c r="K324" s="440" t="s">
        <v>1710</v>
      </c>
      <c r="L324" s="52">
        <f t="shared" si="10"/>
        <v>0</v>
      </c>
      <c r="M324" s="441" t="s">
        <v>483</v>
      </c>
      <c r="N324" s="58"/>
      <c r="P324" s="10" t="b">
        <f t="shared" si="11"/>
        <v>0</v>
      </c>
      <c r="Q324" s="59"/>
      <c r="R324" s="10"/>
      <c r="T324" s="1"/>
    </row>
    <row r="325" spans="3:20" ht="13.5" customHeight="1">
      <c r="C325" s="343" t="s">
        <v>570</v>
      </c>
      <c r="D325" s="13"/>
      <c r="E325" s="13"/>
      <c r="F325" s="103" t="s">
        <v>92</v>
      </c>
      <c r="G325" s="104" t="s">
        <v>572</v>
      </c>
      <c r="H325" s="211">
        <v>0</v>
      </c>
      <c r="I325" s="105">
        <v>529</v>
      </c>
      <c r="J325" s="442">
        <v>21</v>
      </c>
      <c r="K325" s="443" t="s">
        <v>1710</v>
      </c>
      <c r="L325" s="52">
        <f aca="true" t="shared" si="12" ref="L325:L370">PRODUCT(H325,I325)</f>
        <v>0</v>
      </c>
      <c r="M325" s="444" t="s">
        <v>570</v>
      </c>
      <c r="N325" s="54"/>
      <c r="P325" s="10" t="b">
        <f aca="true" t="shared" si="13" ref="P325:P370">H325&gt;0</f>
        <v>0</v>
      </c>
      <c r="Q325" s="59"/>
      <c r="R325" s="10"/>
      <c r="T325" s="1"/>
    </row>
    <row r="326" spans="4:20" ht="13.5" customHeight="1">
      <c r="D326" s="13"/>
      <c r="E326" s="13"/>
      <c r="F326" s="103" t="s">
        <v>93</v>
      </c>
      <c r="G326" s="104" t="s">
        <v>573</v>
      </c>
      <c r="H326" s="211">
        <v>0</v>
      </c>
      <c r="I326" s="105">
        <v>449</v>
      </c>
      <c r="J326" s="442">
        <v>21</v>
      </c>
      <c r="K326" s="443" t="s">
        <v>1710</v>
      </c>
      <c r="L326" s="52">
        <f t="shared" si="12"/>
        <v>0</v>
      </c>
      <c r="M326" s="444" t="s">
        <v>570</v>
      </c>
      <c r="N326" s="54"/>
      <c r="P326" s="10" t="b">
        <f t="shared" si="13"/>
        <v>0</v>
      </c>
      <c r="Q326" s="59"/>
      <c r="R326" s="10"/>
      <c r="T326" s="1"/>
    </row>
    <row r="327" spans="4:20" ht="13.5" customHeight="1">
      <c r="D327" s="13"/>
      <c r="E327" s="13"/>
      <c r="F327" s="103" t="s">
        <v>94</v>
      </c>
      <c r="G327" s="104" t="s">
        <v>574</v>
      </c>
      <c r="H327" s="211">
        <v>0</v>
      </c>
      <c r="I327" s="105">
        <v>299</v>
      </c>
      <c r="J327" s="442">
        <v>21</v>
      </c>
      <c r="K327" s="443" t="s">
        <v>1710</v>
      </c>
      <c r="L327" s="52">
        <f t="shared" si="12"/>
        <v>0</v>
      </c>
      <c r="M327" s="444" t="s">
        <v>570</v>
      </c>
      <c r="N327" s="54"/>
      <c r="P327" s="10" t="b">
        <f t="shared" si="13"/>
        <v>0</v>
      </c>
      <c r="Q327" s="59"/>
      <c r="R327" s="10"/>
      <c r="T327" s="1"/>
    </row>
    <row r="328" spans="2:20" ht="13.5" customHeight="1">
      <c r="B328" s="54"/>
      <c r="C328" s="54"/>
      <c r="D328" s="13"/>
      <c r="E328" s="13"/>
      <c r="F328" s="103" t="s">
        <v>97</v>
      </c>
      <c r="G328" s="104" t="s">
        <v>575</v>
      </c>
      <c r="H328" s="211">
        <v>0</v>
      </c>
      <c r="I328" s="105">
        <v>59</v>
      </c>
      <c r="J328" s="442">
        <v>21</v>
      </c>
      <c r="K328" s="443" t="s">
        <v>1710</v>
      </c>
      <c r="L328" s="52">
        <f t="shared" si="12"/>
        <v>0</v>
      </c>
      <c r="M328" s="444" t="s">
        <v>570</v>
      </c>
      <c r="N328" s="54"/>
      <c r="P328" s="10" t="b">
        <f t="shared" si="13"/>
        <v>0</v>
      </c>
      <c r="Q328" s="59"/>
      <c r="R328" s="10"/>
      <c r="T328" s="1"/>
    </row>
    <row r="329" spans="4:20" ht="13.5" customHeight="1">
      <c r="D329" s="13"/>
      <c r="E329" s="13"/>
      <c r="F329" s="103" t="s">
        <v>98</v>
      </c>
      <c r="G329" s="104" t="s">
        <v>576</v>
      </c>
      <c r="H329" s="211">
        <v>0</v>
      </c>
      <c r="I329" s="105">
        <v>69</v>
      </c>
      <c r="J329" s="442">
        <v>21</v>
      </c>
      <c r="K329" s="443" t="s">
        <v>1710</v>
      </c>
      <c r="L329" s="52">
        <f t="shared" si="12"/>
        <v>0</v>
      </c>
      <c r="M329" s="444" t="s">
        <v>570</v>
      </c>
      <c r="N329" s="54"/>
      <c r="P329" s="10" t="b">
        <f t="shared" si="13"/>
        <v>0</v>
      </c>
      <c r="Q329" s="59"/>
      <c r="R329" s="10"/>
      <c r="T329" s="1"/>
    </row>
    <row r="330" spans="4:20" ht="13.5" customHeight="1">
      <c r="D330" s="13"/>
      <c r="E330" s="13"/>
      <c r="F330" s="103" t="s">
        <v>96</v>
      </c>
      <c r="G330" s="104" t="s">
        <v>577</v>
      </c>
      <c r="H330" s="211">
        <v>0</v>
      </c>
      <c r="I330" s="105">
        <v>89</v>
      </c>
      <c r="J330" s="442">
        <v>21</v>
      </c>
      <c r="K330" s="443" t="s">
        <v>1710</v>
      </c>
      <c r="L330" s="52">
        <f t="shared" si="12"/>
        <v>0</v>
      </c>
      <c r="M330" s="444" t="s">
        <v>570</v>
      </c>
      <c r="N330" s="54"/>
      <c r="P330" s="10" t="b">
        <f t="shared" si="13"/>
        <v>0</v>
      </c>
      <c r="Q330" s="59"/>
      <c r="R330" s="10"/>
      <c r="T330" s="1"/>
    </row>
    <row r="331" spans="4:20" ht="13.5" customHeight="1">
      <c r="D331" s="13"/>
      <c r="E331" s="13"/>
      <c r="F331" s="103" t="s">
        <v>95</v>
      </c>
      <c r="G331" s="104" t="s">
        <v>578</v>
      </c>
      <c r="H331" s="211">
        <v>0</v>
      </c>
      <c r="I331" s="105">
        <v>259</v>
      </c>
      <c r="J331" s="442">
        <v>21</v>
      </c>
      <c r="K331" s="443" t="s">
        <v>1710</v>
      </c>
      <c r="L331" s="52">
        <f t="shared" si="12"/>
        <v>0</v>
      </c>
      <c r="M331" s="444" t="s">
        <v>570</v>
      </c>
      <c r="N331" s="54"/>
      <c r="P331" s="10" t="b">
        <f t="shared" si="13"/>
        <v>0</v>
      </c>
      <c r="Q331" s="59"/>
      <c r="R331" s="10"/>
      <c r="T331" s="1"/>
    </row>
    <row r="332" spans="2:20" ht="13.5" customHeight="1">
      <c r="B332" s="54"/>
      <c r="C332" s="54"/>
      <c r="D332" s="13"/>
      <c r="E332" s="13"/>
      <c r="F332" s="103" t="s">
        <v>579</v>
      </c>
      <c r="G332" s="104" t="s">
        <v>580</v>
      </c>
      <c r="H332" s="211">
        <v>0</v>
      </c>
      <c r="I332" s="105">
        <v>129</v>
      </c>
      <c r="J332" s="442">
        <v>21</v>
      </c>
      <c r="K332" s="443" t="s">
        <v>1710</v>
      </c>
      <c r="L332" s="52">
        <f t="shared" si="12"/>
        <v>0</v>
      </c>
      <c r="M332" s="444" t="s">
        <v>570</v>
      </c>
      <c r="N332" s="54"/>
      <c r="P332" s="10" t="b">
        <f t="shared" si="13"/>
        <v>0</v>
      </c>
      <c r="Q332" s="59"/>
      <c r="R332" s="10"/>
      <c r="T332" s="1"/>
    </row>
    <row r="333" spans="4:20" ht="13.5" customHeight="1">
      <c r="D333" s="13"/>
      <c r="E333" s="13"/>
      <c r="F333" s="103" t="s">
        <v>581</v>
      </c>
      <c r="G333" s="104" t="s">
        <v>582</v>
      </c>
      <c r="H333" s="211">
        <v>0</v>
      </c>
      <c r="I333" s="105">
        <v>129</v>
      </c>
      <c r="J333" s="442">
        <v>21</v>
      </c>
      <c r="K333" s="443" t="s">
        <v>1710</v>
      </c>
      <c r="L333" s="52">
        <f t="shared" si="12"/>
        <v>0</v>
      </c>
      <c r="M333" s="444" t="s">
        <v>570</v>
      </c>
      <c r="N333" s="54"/>
      <c r="P333" s="10" t="b">
        <f t="shared" si="13"/>
        <v>0</v>
      </c>
      <c r="Q333" s="59"/>
      <c r="R333" s="10"/>
      <c r="T333" s="1"/>
    </row>
    <row r="334" spans="4:20" ht="13.5" customHeight="1">
      <c r="D334" s="13"/>
      <c r="E334" s="13"/>
      <c r="F334" s="103" t="s">
        <v>583</v>
      </c>
      <c r="G334" s="104" t="s">
        <v>584</v>
      </c>
      <c r="H334" s="211">
        <v>0</v>
      </c>
      <c r="I334" s="105">
        <v>399</v>
      </c>
      <c r="J334" s="442">
        <v>21</v>
      </c>
      <c r="K334" s="443" t="s">
        <v>1710</v>
      </c>
      <c r="L334" s="52">
        <f t="shared" si="12"/>
        <v>0</v>
      </c>
      <c r="M334" s="444" t="s">
        <v>570</v>
      </c>
      <c r="N334" s="54"/>
      <c r="P334" s="10" t="b">
        <f t="shared" si="13"/>
        <v>0</v>
      </c>
      <c r="Q334" s="59"/>
      <c r="R334" s="10"/>
      <c r="T334" s="1"/>
    </row>
    <row r="335" spans="4:20" ht="13.5" customHeight="1">
      <c r="D335" s="13"/>
      <c r="E335" s="13"/>
      <c r="F335" s="103" t="s">
        <v>585</v>
      </c>
      <c r="G335" s="104" t="s">
        <v>586</v>
      </c>
      <c r="H335" s="211">
        <v>0</v>
      </c>
      <c r="I335" s="105">
        <v>399</v>
      </c>
      <c r="J335" s="442">
        <v>21</v>
      </c>
      <c r="K335" s="443" t="s">
        <v>1710</v>
      </c>
      <c r="L335" s="52">
        <f t="shared" si="12"/>
        <v>0</v>
      </c>
      <c r="M335" s="444" t="s">
        <v>570</v>
      </c>
      <c r="N335" s="54"/>
      <c r="P335" s="10" t="b">
        <f t="shared" si="13"/>
        <v>0</v>
      </c>
      <c r="Q335" s="59"/>
      <c r="R335" s="10"/>
      <c r="T335" s="1"/>
    </row>
    <row r="336" spans="2:20" ht="13.5" customHeight="1">
      <c r="B336" s="54"/>
      <c r="C336" s="54"/>
      <c r="D336" s="13"/>
      <c r="E336" s="13"/>
      <c r="F336" s="103" t="s">
        <v>587</v>
      </c>
      <c r="G336" s="104" t="s">
        <v>590</v>
      </c>
      <c r="H336" s="211">
        <v>0</v>
      </c>
      <c r="I336" s="105">
        <v>399</v>
      </c>
      <c r="J336" s="442">
        <v>21</v>
      </c>
      <c r="K336" s="443" t="s">
        <v>1710</v>
      </c>
      <c r="L336" s="52">
        <f t="shared" si="12"/>
        <v>0</v>
      </c>
      <c r="M336" s="444" t="s">
        <v>570</v>
      </c>
      <c r="N336" s="54"/>
      <c r="P336" s="10" t="b">
        <f t="shared" si="13"/>
        <v>0</v>
      </c>
      <c r="Q336" s="59"/>
      <c r="R336" s="10"/>
      <c r="T336" s="1"/>
    </row>
    <row r="337" spans="4:20" ht="13.5" customHeight="1">
      <c r="D337" s="13"/>
      <c r="E337" s="13"/>
      <c r="F337" s="103" t="s">
        <v>588</v>
      </c>
      <c r="G337" s="104" t="s">
        <v>589</v>
      </c>
      <c r="H337" s="211">
        <v>0</v>
      </c>
      <c r="I337" s="105">
        <v>400</v>
      </c>
      <c r="J337" s="442">
        <v>21</v>
      </c>
      <c r="K337" s="443" t="s">
        <v>1710</v>
      </c>
      <c r="L337" s="52">
        <f t="shared" si="12"/>
        <v>0</v>
      </c>
      <c r="M337" s="444" t="s">
        <v>570</v>
      </c>
      <c r="N337" s="54"/>
      <c r="P337" s="10" t="b">
        <f t="shared" si="13"/>
        <v>0</v>
      </c>
      <c r="Q337" s="59"/>
      <c r="R337" s="10"/>
      <c r="T337" s="1"/>
    </row>
    <row r="338" spans="4:20" ht="13.5" customHeight="1">
      <c r="D338" s="13"/>
      <c r="E338" s="13"/>
      <c r="F338" s="103" t="s">
        <v>591</v>
      </c>
      <c r="G338" s="104" t="s">
        <v>592</v>
      </c>
      <c r="H338" s="211">
        <v>0</v>
      </c>
      <c r="I338" s="105">
        <v>599</v>
      </c>
      <c r="J338" s="442">
        <v>21</v>
      </c>
      <c r="K338" s="443" t="s">
        <v>1710</v>
      </c>
      <c r="L338" s="52">
        <f t="shared" si="12"/>
        <v>0</v>
      </c>
      <c r="M338" s="444" t="s">
        <v>570</v>
      </c>
      <c r="N338" s="54"/>
      <c r="P338" s="10" t="b">
        <f t="shared" si="13"/>
        <v>0</v>
      </c>
      <c r="Q338" s="59"/>
      <c r="R338" s="10"/>
      <c r="T338" s="1"/>
    </row>
    <row r="339" spans="4:20" ht="13.5" customHeight="1">
      <c r="D339" s="13"/>
      <c r="E339" s="13"/>
      <c r="F339" s="103" t="s">
        <v>216</v>
      </c>
      <c r="G339" s="104" t="s">
        <v>593</v>
      </c>
      <c r="H339" s="211">
        <v>0</v>
      </c>
      <c r="I339" s="105">
        <v>129</v>
      </c>
      <c r="J339" s="442">
        <v>21</v>
      </c>
      <c r="K339" s="443" t="s">
        <v>1710</v>
      </c>
      <c r="L339" s="52">
        <f t="shared" si="12"/>
        <v>0</v>
      </c>
      <c r="M339" s="444" t="s">
        <v>570</v>
      </c>
      <c r="N339" s="54"/>
      <c r="P339" s="10" t="b">
        <f t="shared" si="13"/>
        <v>0</v>
      </c>
      <c r="Q339" s="59"/>
      <c r="R339" s="10"/>
      <c r="T339" s="1"/>
    </row>
    <row r="340" spans="2:20" ht="13.5" customHeight="1">
      <c r="B340" s="54"/>
      <c r="C340" s="54"/>
      <c r="D340" s="13"/>
      <c r="E340" s="13"/>
      <c r="F340" s="103" t="s">
        <v>218</v>
      </c>
      <c r="G340" s="104" t="s">
        <v>594</v>
      </c>
      <c r="H340" s="211">
        <v>0</v>
      </c>
      <c r="I340" s="105">
        <v>129</v>
      </c>
      <c r="J340" s="442">
        <v>21</v>
      </c>
      <c r="K340" s="443" t="s">
        <v>1710</v>
      </c>
      <c r="L340" s="52">
        <f t="shared" si="12"/>
        <v>0</v>
      </c>
      <c r="M340" s="444" t="s">
        <v>570</v>
      </c>
      <c r="N340" s="54"/>
      <c r="P340" s="10" t="b">
        <f t="shared" si="13"/>
        <v>0</v>
      </c>
      <c r="Q340" s="59"/>
      <c r="R340" s="10"/>
      <c r="T340" s="1"/>
    </row>
    <row r="341" spans="4:20" ht="13.5" customHeight="1">
      <c r="D341" s="13"/>
      <c r="E341" s="13"/>
      <c r="F341" s="103" t="s">
        <v>220</v>
      </c>
      <c r="G341" s="104" t="s">
        <v>595</v>
      </c>
      <c r="H341" s="211">
        <v>0</v>
      </c>
      <c r="I341" s="105">
        <v>129</v>
      </c>
      <c r="J341" s="442">
        <v>21</v>
      </c>
      <c r="K341" s="443" t="s">
        <v>1710</v>
      </c>
      <c r="L341" s="52">
        <f t="shared" si="12"/>
        <v>0</v>
      </c>
      <c r="M341" s="444" t="s">
        <v>570</v>
      </c>
      <c r="N341" s="54"/>
      <c r="P341" s="10" t="b">
        <f t="shared" si="13"/>
        <v>0</v>
      </c>
      <c r="Q341" s="59"/>
      <c r="R341" s="10"/>
      <c r="T341" s="1"/>
    </row>
    <row r="342" spans="4:20" ht="13.5" customHeight="1">
      <c r="D342" s="13"/>
      <c r="E342" s="13"/>
      <c r="F342" s="103" t="s">
        <v>596</v>
      </c>
      <c r="G342" s="104" t="s">
        <v>597</v>
      </c>
      <c r="H342" s="211">
        <v>0</v>
      </c>
      <c r="I342" s="105">
        <v>129</v>
      </c>
      <c r="J342" s="442">
        <v>21</v>
      </c>
      <c r="K342" s="443" t="s">
        <v>1710</v>
      </c>
      <c r="L342" s="52">
        <f t="shared" si="12"/>
        <v>0</v>
      </c>
      <c r="M342" s="444" t="s">
        <v>570</v>
      </c>
      <c r="N342" s="54"/>
      <c r="P342" s="10" t="b">
        <f t="shared" si="13"/>
        <v>0</v>
      </c>
      <c r="Q342" s="59"/>
      <c r="R342" s="10"/>
      <c r="T342" s="1"/>
    </row>
    <row r="343" spans="4:20" ht="13.5" customHeight="1">
      <c r="D343" s="13"/>
      <c r="E343" s="13"/>
      <c r="F343" s="103" t="s">
        <v>224</v>
      </c>
      <c r="G343" s="104" t="s">
        <v>598</v>
      </c>
      <c r="H343" s="211">
        <v>0</v>
      </c>
      <c r="I343" s="105">
        <v>129</v>
      </c>
      <c r="J343" s="442">
        <v>21</v>
      </c>
      <c r="K343" s="443" t="s">
        <v>1710</v>
      </c>
      <c r="L343" s="52">
        <f t="shared" si="12"/>
        <v>0</v>
      </c>
      <c r="M343" s="444" t="s">
        <v>570</v>
      </c>
      <c r="N343" s="54"/>
      <c r="P343" s="10" t="b">
        <f t="shared" si="13"/>
        <v>0</v>
      </c>
      <c r="Q343" s="59"/>
      <c r="R343" s="10"/>
      <c r="T343" s="1"/>
    </row>
    <row r="344" spans="2:20" ht="13.5" customHeight="1">
      <c r="B344" s="54"/>
      <c r="C344" s="54"/>
      <c r="D344" s="13"/>
      <c r="E344" s="13"/>
      <c r="F344" s="103" t="s">
        <v>226</v>
      </c>
      <c r="G344" s="104" t="s">
        <v>599</v>
      </c>
      <c r="H344" s="211">
        <v>0</v>
      </c>
      <c r="I344" s="105">
        <v>129</v>
      </c>
      <c r="J344" s="442">
        <v>21</v>
      </c>
      <c r="K344" s="443" t="s">
        <v>1710</v>
      </c>
      <c r="L344" s="52">
        <f t="shared" si="12"/>
        <v>0</v>
      </c>
      <c r="M344" s="444" t="s">
        <v>570</v>
      </c>
      <c r="N344" s="54"/>
      <c r="P344" s="10" t="b">
        <f t="shared" si="13"/>
        <v>0</v>
      </c>
      <c r="Q344" s="59"/>
      <c r="R344" s="10"/>
      <c r="T344" s="1"/>
    </row>
    <row r="345" spans="4:20" ht="13.5" customHeight="1">
      <c r="D345" s="13"/>
      <c r="E345" s="13"/>
      <c r="F345" s="103" t="s">
        <v>228</v>
      </c>
      <c r="G345" s="104" t="s">
        <v>600</v>
      </c>
      <c r="H345" s="211">
        <v>0</v>
      </c>
      <c r="I345" s="105">
        <v>129</v>
      </c>
      <c r="J345" s="442">
        <v>21</v>
      </c>
      <c r="K345" s="443" t="s">
        <v>1710</v>
      </c>
      <c r="L345" s="52">
        <f t="shared" si="12"/>
        <v>0</v>
      </c>
      <c r="M345" s="444" t="s">
        <v>570</v>
      </c>
      <c r="N345" s="54"/>
      <c r="P345" s="10" t="b">
        <f t="shared" si="13"/>
        <v>0</v>
      </c>
      <c r="Q345" s="59"/>
      <c r="R345" s="10"/>
      <c r="T345" s="1"/>
    </row>
    <row r="346" spans="4:20" ht="13.5" customHeight="1">
      <c r="D346" s="13"/>
      <c r="E346" s="13"/>
      <c r="F346" s="103" t="s">
        <v>230</v>
      </c>
      <c r="G346" s="104" t="s">
        <v>601</v>
      </c>
      <c r="H346" s="211">
        <v>0</v>
      </c>
      <c r="I346" s="105">
        <v>129</v>
      </c>
      <c r="J346" s="442">
        <v>21</v>
      </c>
      <c r="K346" s="443" t="s">
        <v>1710</v>
      </c>
      <c r="L346" s="52">
        <f t="shared" si="12"/>
        <v>0</v>
      </c>
      <c r="M346" s="444" t="s">
        <v>570</v>
      </c>
      <c r="N346" s="54"/>
      <c r="P346" s="10" t="b">
        <f t="shared" si="13"/>
        <v>0</v>
      </c>
      <c r="Q346" s="59"/>
      <c r="R346" s="10"/>
      <c r="T346" s="1"/>
    </row>
    <row r="347" spans="4:20" ht="13.5" customHeight="1">
      <c r="D347" s="13"/>
      <c r="E347" s="13"/>
      <c r="F347" s="103" t="s">
        <v>232</v>
      </c>
      <c r="G347" s="104" t="s">
        <v>602</v>
      </c>
      <c r="H347" s="211">
        <v>0</v>
      </c>
      <c r="I347" s="105">
        <v>129</v>
      </c>
      <c r="J347" s="442">
        <v>21</v>
      </c>
      <c r="K347" s="443" t="s">
        <v>1710</v>
      </c>
      <c r="L347" s="52">
        <f t="shared" si="12"/>
        <v>0</v>
      </c>
      <c r="M347" s="444" t="s">
        <v>570</v>
      </c>
      <c r="N347" s="54"/>
      <c r="P347" s="10" t="b">
        <f t="shared" si="13"/>
        <v>0</v>
      </c>
      <c r="Q347" s="59"/>
      <c r="R347" s="10"/>
      <c r="T347" s="1"/>
    </row>
    <row r="348" spans="2:20" ht="13.5" customHeight="1">
      <c r="B348" s="54"/>
      <c r="C348" s="54"/>
      <c r="D348" s="13"/>
      <c r="E348" s="13"/>
      <c r="F348" s="103" t="s">
        <v>234</v>
      </c>
      <c r="G348" s="104" t="s">
        <v>603</v>
      </c>
      <c r="H348" s="211">
        <v>0</v>
      </c>
      <c r="I348" s="105">
        <v>129</v>
      </c>
      <c r="J348" s="442">
        <v>21</v>
      </c>
      <c r="K348" s="443" t="s">
        <v>1710</v>
      </c>
      <c r="L348" s="52">
        <f t="shared" si="12"/>
        <v>0</v>
      </c>
      <c r="M348" s="444" t="s">
        <v>570</v>
      </c>
      <c r="N348" s="54"/>
      <c r="P348" s="10" t="b">
        <f t="shared" si="13"/>
        <v>0</v>
      </c>
      <c r="Q348" s="59"/>
      <c r="R348" s="10"/>
      <c r="T348" s="1"/>
    </row>
    <row r="349" spans="4:20" ht="13.5" customHeight="1">
      <c r="D349" s="13"/>
      <c r="E349" s="13"/>
      <c r="F349" s="103" t="s">
        <v>236</v>
      </c>
      <c r="G349" s="104" t="s">
        <v>604</v>
      </c>
      <c r="H349" s="211">
        <v>0</v>
      </c>
      <c r="I349" s="105">
        <v>129</v>
      </c>
      <c r="J349" s="442">
        <v>21</v>
      </c>
      <c r="K349" s="443" t="s">
        <v>1710</v>
      </c>
      <c r="L349" s="52">
        <f t="shared" si="12"/>
        <v>0</v>
      </c>
      <c r="M349" s="444" t="s">
        <v>570</v>
      </c>
      <c r="N349" s="54"/>
      <c r="P349" s="10" t="b">
        <f t="shared" si="13"/>
        <v>0</v>
      </c>
      <c r="Q349" s="59"/>
      <c r="R349" s="10"/>
      <c r="T349" s="1"/>
    </row>
    <row r="350" spans="4:20" ht="13.5" customHeight="1">
      <c r="D350" s="13"/>
      <c r="E350" s="13"/>
      <c r="F350" s="103" t="s">
        <v>238</v>
      </c>
      <c r="G350" s="104" t="s">
        <v>605</v>
      </c>
      <c r="H350" s="211">
        <v>0</v>
      </c>
      <c r="I350" s="105">
        <v>129</v>
      </c>
      <c r="J350" s="442">
        <v>21</v>
      </c>
      <c r="K350" s="443" t="s">
        <v>1710</v>
      </c>
      <c r="L350" s="52">
        <f t="shared" si="12"/>
        <v>0</v>
      </c>
      <c r="M350" s="444" t="s">
        <v>570</v>
      </c>
      <c r="N350" s="54"/>
      <c r="P350" s="10" t="b">
        <f t="shared" si="13"/>
        <v>0</v>
      </c>
      <c r="Q350" s="59"/>
      <c r="R350" s="10"/>
      <c r="T350" s="1"/>
    </row>
    <row r="351" spans="4:20" ht="13.5" customHeight="1">
      <c r="D351" s="13"/>
      <c r="E351" s="13"/>
      <c r="F351" s="103" t="s">
        <v>240</v>
      </c>
      <c r="G351" s="104" t="s">
        <v>606</v>
      </c>
      <c r="H351" s="211">
        <v>0</v>
      </c>
      <c r="I351" s="105">
        <v>299</v>
      </c>
      <c r="J351" s="442">
        <v>21</v>
      </c>
      <c r="K351" s="443" t="s">
        <v>1710</v>
      </c>
      <c r="L351" s="52">
        <f t="shared" si="12"/>
        <v>0</v>
      </c>
      <c r="M351" s="444" t="s">
        <v>570</v>
      </c>
      <c r="N351" s="54"/>
      <c r="P351" s="10" t="b">
        <f t="shared" si="13"/>
        <v>0</v>
      </c>
      <c r="Q351" s="59"/>
      <c r="R351" s="10"/>
      <c r="T351" s="1"/>
    </row>
    <row r="352" spans="2:20" ht="13.5" customHeight="1">
      <c r="B352" s="54"/>
      <c r="C352" s="54"/>
      <c r="D352" s="13"/>
      <c r="E352" s="13"/>
      <c r="F352" s="103" t="s">
        <v>242</v>
      </c>
      <c r="G352" s="104" t="s">
        <v>607</v>
      </c>
      <c r="H352" s="211">
        <v>0</v>
      </c>
      <c r="I352" s="105">
        <v>299</v>
      </c>
      <c r="J352" s="442">
        <v>21</v>
      </c>
      <c r="K352" s="443" t="s">
        <v>1710</v>
      </c>
      <c r="L352" s="52">
        <f t="shared" si="12"/>
        <v>0</v>
      </c>
      <c r="M352" s="444" t="s">
        <v>570</v>
      </c>
      <c r="N352" s="54"/>
      <c r="P352" s="10" t="b">
        <f t="shared" si="13"/>
        <v>0</v>
      </c>
      <c r="Q352" s="59"/>
      <c r="R352" s="10"/>
      <c r="T352" s="1"/>
    </row>
    <row r="353" spans="4:20" ht="13.5" customHeight="1">
      <c r="D353" s="13"/>
      <c r="E353" s="13"/>
      <c r="F353" s="103" t="s">
        <v>246</v>
      </c>
      <c r="G353" s="104" t="s">
        <v>608</v>
      </c>
      <c r="H353" s="211">
        <v>0</v>
      </c>
      <c r="I353" s="105">
        <v>299</v>
      </c>
      <c r="J353" s="442">
        <v>21</v>
      </c>
      <c r="K353" s="443" t="s">
        <v>1710</v>
      </c>
      <c r="L353" s="52">
        <f t="shared" si="12"/>
        <v>0</v>
      </c>
      <c r="M353" s="444" t="s">
        <v>570</v>
      </c>
      <c r="N353" s="54"/>
      <c r="P353" s="10" t="b">
        <f t="shared" si="13"/>
        <v>0</v>
      </c>
      <c r="Q353" s="59"/>
      <c r="R353" s="10"/>
      <c r="T353" s="1"/>
    </row>
    <row r="354" spans="4:20" ht="13.5" customHeight="1">
      <c r="D354" s="13"/>
      <c r="E354" s="13"/>
      <c r="F354" s="103" t="s">
        <v>304</v>
      </c>
      <c r="G354" s="104" t="s">
        <v>305</v>
      </c>
      <c r="H354" s="211">
        <v>0</v>
      </c>
      <c r="I354" s="105">
        <v>1399</v>
      </c>
      <c r="J354" s="442">
        <v>21</v>
      </c>
      <c r="K354" s="443" t="s">
        <v>1710</v>
      </c>
      <c r="L354" s="52">
        <f t="shared" si="12"/>
        <v>0</v>
      </c>
      <c r="M354" s="444" t="s">
        <v>570</v>
      </c>
      <c r="N354" s="54"/>
      <c r="P354" s="10" t="b">
        <f t="shared" si="13"/>
        <v>0</v>
      </c>
      <c r="Q354" s="59"/>
      <c r="R354" s="10"/>
      <c r="T354" s="1"/>
    </row>
    <row r="355" spans="4:20" ht="13.5" customHeight="1">
      <c r="D355" s="13"/>
      <c r="E355" s="13"/>
      <c r="F355" s="103" t="s">
        <v>306</v>
      </c>
      <c r="G355" s="104" t="s">
        <v>307</v>
      </c>
      <c r="H355" s="211">
        <v>0</v>
      </c>
      <c r="I355" s="105">
        <v>1399</v>
      </c>
      <c r="J355" s="442">
        <v>21</v>
      </c>
      <c r="K355" s="443" t="s">
        <v>1710</v>
      </c>
      <c r="L355" s="52">
        <f t="shared" si="12"/>
        <v>0</v>
      </c>
      <c r="M355" s="444" t="s">
        <v>570</v>
      </c>
      <c r="N355" s="54"/>
      <c r="P355" s="10" t="b">
        <f t="shared" si="13"/>
        <v>0</v>
      </c>
      <c r="Q355" s="59"/>
      <c r="R355" s="10"/>
      <c r="T355" s="1"/>
    </row>
    <row r="356" spans="2:20" ht="13.5" customHeight="1">
      <c r="B356" s="54"/>
      <c r="C356" s="54"/>
      <c r="D356" s="13"/>
      <c r="E356" s="13"/>
      <c r="F356" s="103" t="s">
        <v>308</v>
      </c>
      <c r="G356" s="104" t="s">
        <v>609</v>
      </c>
      <c r="H356" s="211">
        <v>0</v>
      </c>
      <c r="I356" s="105">
        <v>369</v>
      </c>
      <c r="J356" s="442">
        <v>21</v>
      </c>
      <c r="K356" s="443" t="s">
        <v>1710</v>
      </c>
      <c r="L356" s="52">
        <f t="shared" si="12"/>
        <v>0</v>
      </c>
      <c r="M356" s="444" t="s">
        <v>570</v>
      </c>
      <c r="N356" s="54"/>
      <c r="P356" s="10" t="b">
        <f t="shared" si="13"/>
        <v>0</v>
      </c>
      <c r="Q356" s="59"/>
      <c r="R356" s="10"/>
      <c r="T356" s="1"/>
    </row>
    <row r="357" spans="4:20" ht="13.5" customHeight="1">
      <c r="D357" s="13"/>
      <c r="E357" s="13"/>
      <c r="F357" s="103" t="s">
        <v>610</v>
      </c>
      <c r="G357" s="104" t="s">
        <v>611</v>
      </c>
      <c r="H357" s="211">
        <v>0</v>
      </c>
      <c r="I357" s="105">
        <v>179</v>
      </c>
      <c r="J357" s="442">
        <v>21</v>
      </c>
      <c r="K357" s="443" t="s">
        <v>1710</v>
      </c>
      <c r="L357" s="52">
        <f t="shared" si="12"/>
        <v>0</v>
      </c>
      <c r="M357" s="444" t="s">
        <v>570</v>
      </c>
      <c r="N357" s="54"/>
      <c r="P357" s="10" t="b">
        <f t="shared" si="13"/>
        <v>0</v>
      </c>
      <c r="Q357" s="59"/>
      <c r="R357" s="10"/>
      <c r="T357" s="1"/>
    </row>
    <row r="358" spans="4:20" ht="13.5" customHeight="1">
      <c r="D358" s="13"/>
      <c r="E358" s="13"/>
      <c r="F358" s="103" t="s">
        <v>314</v>
      </c>
      <c r="G358" s="104" t="s">
        <v>612</v>
      </c>
      <c r="H358" s="211">
        <v>0</v>
      </c>
      <c r="I358" s="105">
        <v>1499</v>
      </c>
      <c r="J358" s="442">
        <v>21</v>
      </c>
      <c r="K358" s="443" t="s">
        <v>1710</v>
      </c>
      <c r="L358" s="52">
        <f t="shared" si="12"/>
        <v>0</v>
      </c>
      <c r="M358" s="444" t="s">
        <v>570</v>
      </c>
      <c r="N358" s="54"/>
      <c r="P358" s="10" t="b">
        <f t="shared" si="13"/>
        <v>0</v>
      </c>
      <c r="Q358" s="59"/>
      <c r="R358" s="10"/>
      <c r="T358" s="1"/>
    </row>
    <row r="359" spans="4:20" ht="13.5" customHeight="1">
      <c r="D359" s="13"/>
      <c r="E359" s="13"/>
      <c r="F359" s="103" t="s">
        <v>316</v>
      </c>
      <c r="G359" s="104" t="s">
        <v>613</v>
      </c>
      <c r="H359" s="211">
        <v>0</v>
      </c>
      <c r="I359" s="105">
        <v>1499</v>
      </c>
      <c r="J359" s="442">
        <v>21</v>
      </c>
      <c r="K359" s="443" t="s">
        <v>1710</v>
      </c>
      <c r="L359" s="52">
        <f t="shared" si="12"/>
        <v>0</v>
      </c>
      <c r="M359" s="444" t="s">
        <v>570</v>
      </c>
      <c r="N359" s="54"/>
      <c r="P359" s="10" t="b">
        <f t="shared" si="13"/>
        <v>0</v>
      </c>
      <c r="Q359" s="59"/>
      <c r="R359" s="10"/>
      <c r="T359" s="1"/>
    </row>
    <row r="360" spans="2:20" ht="13.5" customHeight="1">
      <c r="B360" s="54"/>
      <c r="C360" s="54"/>
      <c r="D360" s="13"/>
      <c r="E360" s="13"/>
      <c r="F360" s="103" t="s">
        <v>318</v>
      </c>
      <c r="G360" s="104" t="s">
        <v>614</v>
      </c>
      <c r="H360" s="211">
        <v>0</v>
      </c>
      <c r="I360" s="105">
        <v>1799</v>
      </c>
      <c r="J360" s="442">
        <v>21</v>
      </c>
      <c r="K360" s="443" t="s">
        <v>1710</v>
      </c>
      <c r="L360" s="52">
        <f t="shared" si="12"/>
        <v>0</v>
      </c>
      <c r="M360" s="444" t="s">
        <v>570</v>
      </c>
      <c r="N360" s="54"/>
      <c r="P360" s="10" t="b">
        <f t="shared" si="13"/>
        <v>0</v>
      </c>
      <c r="Q360" s="59"/>
      <c r="R360" s="10"/>
      <c r="T360" s="1"/>
    </row>
    <row r="361" spans="4:20" ht="13.5" customHeight="1">
      <c r="D361" s="13"/>
      <c r="E361" s="13"/>
      <c r="F361" s="103" t="s">
        <v>320</v>
      </c>
      <c r="G361" s="104" t="s">
        <v>615</v>
      </c>
      <c r="H361" s="211">
        <v>0</v>
      </c>
      <c r="I361" s="105">
        <v>399</v>
      </c>
      <c r="J361" s="442">
        <v>21</v>
      </c>
      <c r="K361" s="443" t="s">
        <v>1710</v>
      </c>
      <c r="L361" s="52">
        <f t="shared" si="12"/>
        <v>0</v>
      </c>
      <c r="M361" s="444" t="s">
        <v>570</v>
      </c>
      <c r="N361" s="54"/>
      <c r="P361" s="10" t="b">
        <f t="shared" si="13"/>
        <v>0</v>
      </c>
      <c r="Q361" s="59"/>
      <c r="R361" s="10"/>
      <c r="T361" s="1"/>
    </row>
    <row r="362" spans="4:20" ht="13.5" customHeight="1">
      <c r="D362" s="13"/>
      <c r="E362" s="13"/>
      <c r="F362" s="103" t="s">
        <v>322</v>
      </c>
      <c r="G362" s="104" t="s">
        <v>616</v>
      </c>
      <c r="H362" s="211">
        <v>0</v>
      </c>
      <c r="I362" s="105">
        <v>399</v>
      </c>
      <c r="J362" s="442">
        <v>21</v>
      </c>
      <c r="K362" s="443" t="s">
        <v>1710</v>
      </c>
      <c r="L362" s="52">
        <f t="shared" si="12"/>
        <v>0</v>
      </c>
      <c r="M362" s="444" t="s">
        <v>570</v>
      </c>
      <c r="N362" s="54"/>
      <c r="P362" s="10" t="b">
        <f t="shared" si="13"/>
        <v>0</v>
      </c>
      <c r="Q362" s="59"/>
      <c r="R362" s="10"/>
      <c r="T362" s="1"/>
    </row>
    <row r="363" spans="4:20" ht="13.5" customHeight="1">
      <c r="D363" s="13"/>
      <c r="E363" s="13"/>
      <c r="F363" s="103" t="s">
        <v>617</v>
      </c>
      <c r="G363" s="104" t="s">
        <v>618</v>
      </c>
      <c r="H363" s="211">
        <v>0</v>
      </c>
      <c r="I363" s="105">
        <v>119</v>
      </c>
      <c r="J363" s="442">
        <v>21</v>
      </c>
      <c r="K363" s="443" t="s">
        <v>1710</v>
      </c>
      <c r="L363" s="52">
        <f t="shared" si="12"/>
        <v>0</v>
      </c>
      <c r="M363" s="444" t="s">
        <v>570</v>
      </c>
      <c r="N363" s="54"/>
      <c r="P363" s="10" t="b">
        <f t="shared" si="13"/>
        <v>0</v>
      </c>
      <c r="Q363" s="59"/>
      <c r="R363" s="10"/>
      <c r="T363" s="1"/>
    </row>
    <row r="364" spans="2:20" ht="13.5" customHeight="1">
      <c r="B364" s="54"/>
      <c r="C364" s="54"/>
      <c r="D364" s="13"/>
      <c r="E364" s="13"/>
      <c r="F364" s="103" t="s">
        <v>619</v>
      </c>
      <c r="G364" s="104" t="s">
        <v>620</v>
      </c>
      <c r="H364" s="211">
        <v>0</v>
      </c>
      <c r="I364" s="105">
        <v>599</v>
      </c>
      <c r="J364" s="442">
        <v>21</v>
      </c>
      <c r="K364" s="443" t="s">
        <v>1710</v>
      </c>
      <c r="L364" s="52">
        <f t="shared" si="12"/>
        <v>0</v>
      </c>
      <c r="M364" s="444" t="s">
        <v>570</v>
      </c>
      <c r="N364" s="54"/>
      <c r="P364" s="10" t="b">
        <f t="shared" si="13"/>
        <v>0</v>
      </c>
      <c r="Q364" s="59"/>
      <c r="R364" s="10"/>
      <c r="T364" s="1"/>
    </row>
    <row r="365" spans="4:20" ht="13.5" customHeight="1">
      <c r="D365" s="13"/>
      <c r="E365" s="13"/>
      <c r="F365" s="103" t="s">
        <v>621</v>
      </c>
      <c r="G365" s="104" t="s">
        <v>622</v>
      </c>
      <c r="H365" s="211">
        <v>0</v>
      </c>
      <c r="I365" s="105">
        <v>219</v>
      </c>
      <c r="J365" s="442">
        <v>21</v>
      </c>
      <c r="K365" s="443" t="s">
        <v>1710</v>
      </c>
      <c r="L365" s="52">
        <f t="shared" si="12"/>
        <v>0</v>
      </c>
      <c r="M365" s="444" t="s">
        <v>570</v>
      </c>
      <c r="N365" s="54"/>
      <c r="P365" s="10" t="b">
        <f t="shared" si="13"/>
        <v>0</v>
      </c>
      <c r="Q365" s="59"/>
      <c r="R365" s="10"/>
      <c r="T365" s="1"/>
    </row>
    <row r="366" spans="4:20" ht="13.5" customHeight="1">
      <c r="D366" s="13"/>
      <c r="E366" s="13"/>
      <c r="F366" s="103" t="s">
        <v>623</v>
      </c>
      <c r="G366" s="104" t="s">
        <v>624</v>
      </c>
      <c r="H366" s="211">
        <v>0</v>
      </c>
      <c r="I366" s="105">
        <v>359</v>
      </c>
      <c r="J366" s="442">
        <v>21</v>
      </c>
      <c r="K366" s="443" t="s">
        <v>1710</v>
      </c>
      <c r="L366" s="52">
        <f t="shared" si="12"/>
        <v>0</v>
      </c>
      <c r="M366" s="444" t="s">
        <v>570</v>
      </c>
      <c r="N366" s="54"/>
      <c r="P366" s="10" t="b">
        <f t="shared" si="13"/>
        <v>0</v>
      </c>
      <c r="Q366" s="59"/>
      <c r="R366" s="10"/>
      <c r="T366" s="1"/>
    </row>
    <row r="367" spans="4:20" ht="13.5" customHeight="1">
      <c r="D367" s="13"/>
      <c r="E367" s="13"/>
      <c r="F367" s="103" t="s">
        <v>625</v>
      </c>
      <c r="G367" s="104" t="s">
        <v>626</v>
      </c>
      <c r="H367" s="211">
        <v>0</v>
      </c>
      <c r="I367" s="105">
        <v>499</v>
      </c>
      <c r="J367" s="442">
        <v>21</v>
      </c>
      <c r="K367" s="443" t="s">
        <v>1710</v>
      </c>
      <c r="L367" s="52">
        <f t="shared" si="12"/>
        <v>0</v>
      </c>
      <c r="M367" s="444" t="s">
        <v>570</v>
      </c>
      <c r="N367" s="54"/>
      <c r="P367" s="10" t="b">
        <f t="shared" si="13"/>
        <v>0</v>
      </c>
      <c r="Q367" s="59"/>
      <c r="R367" s="10"/>
      <c r="T367" s="1"/>
    </row>
    <row r="368" spans="2:20" ht="13.5" customHeight="1">
      <c r="B368" s="54"/>
      <c r="C368" s="54"/>
      <c r="D368" s="13"/>
      <c r="E368" s="13"/>
      <c r="F368" s="103" t="s">
        <v>627</v>
      </c>
      <c r="G368" s="104" t="s">
        <v>628</v>
      </c>
      <c r="H368" s="211">
        <v>0</v>
      </c>
      <c r="I368" s="105">
        <v>159</v>
      </c>
      <c r="J368" s="442">
        <v>21</v>
      </c>
      <c r="K368" s="443" t="s">
        <v>1710</v>
      </c>
      <c r="L368" s="52">
        <f t="shared" si="12"/>
        <v>0</v>
      </c>
      <c r="M368" s="444" t="s">
        <v>570</v>
      </c>
      <c r="N368" s="54"/>
      <c r="P368" s="10" t="b">
        <f t="shared" si="13"/>
        <v>0</v>
      </c>
      <c r="Q368" s="59"/>
      <c r="R368" s="10"/>
      <c r="T368" s="1"/>
    </row>
    <row r="369" spans="4:20" ht="13.5" customHeight="1">
      <c r="D369" s="13"/>
      <c r="E369" s="13"/>
      <c r="F369" s="103" t="s">
        <v>629</v>
      </c>
      <c r="G369" s="104" t="s">
        <v>630</v>
      </c>
      <c r="H369" s="211">
        <v>0</v>
      </c>
      <c r="I369" s="105">
        <v>259</v>
      </c>
      <c r="J369" s="442">
        <v>21</v>
      </c>
      <c r="K369" s="443" t="s">
        <v>1710</v>
      </c>
      <c r="L369" s="52">
        <f t="shared" si="12"/>
        <v>0</v>
      </c>
      <c r="M369" s="444" t="s">
        <v>570</v>
      </c>
      <c r="N369" s="54"/>
      <c r="P369" s="10" t="b">
        <f t="shared" si="13"/>
        <v>0</v>
      </c>
      <c r="Q369" s="59"/>
      <c r="R369" s="10"/>
      <c r="T369" s="1"/>
    </row>
    <row r="370" spans="4:20" ht="13.5" customHeight="1">
      <c r="D370" s="13"/>
      <c r="E370" s="13"/>
      <c r="F370" s="103" t="s">
        <v>631</v>
      </c>
      <c r="G370" s="104" t="s">
        <v>632</v>
      </c>
      <c r="H370" s="211">
        <v>0</v>
      </c>
      <c r="I370" s="105">
        <v>499</v>
      </c>
      <c r="J370" s="442">
        <v>21</v>
      </c>
      <c r="K370" s="443" t="s">
        <v>1710</v>
      </c>
      <c r="L370" s="52">
        <f t="shared" si="12"/>
        <v>0</v>
      </c>
      <c r="M370" s="444" t="s">
        <v>570</v>
      </c>
      <c r="N370" s="54"/>
      <c r="P370" s="10" t="b">
        <f t="shared" si="13"/>
        <v>0</v>
      </c>
      <c r="Q370" s="59"/>
      <c r="R370" s="10"/>
      <c r="T370" s="1"/>
    </row>
    <row r="371" spans="4:20" ht="13.5" customHeight="1">
      <c r="D371" s="13"/>
      <c r="E371" s="13"/>
      <c r="F371" s="103" t="s">
        <v>633</v>
      </c>
      <c r="G371" s="104" t="s">
        <v>634</v>
      </c>
      <c r="H371" s="211">
        <v>0</v>
      </c>
      <c r="I371" s="105">
        <v>799</v>
      </c>
      <c r="J371" s="442">
        <v>21</v>
      </c>
      <c r="K371" s="443" t="s">
        <v>1710</v>
      </c>
      <c r="L371" s="52">
        <f>PRODUCT(H371,I371)</f>
        <v>0</v>
      </c>
      <c r="M371" s="444" t="s">
        <v>570</v>
      </c>
      <c r="N371" s="54"/>
      <c r="P371" s="10" t="b">
        <f>H371&gt;0</f>
        <v>0</v>
      </c>
      <c r="Q371" s="59"/>
      <c r="R371" s="10"/>
      <c r="T371" s="1"/>
    </row>
    <row r="372" spans="2:20" ht="13.5" customHeight="1">
      <c r="B372" s="54"/>
      <c r="C372" s="54"/>
      <c r="D372" s="13"/>
      <c r="E372" s="13"/>
      <c r="F372" s="103" t="s">
        <v>635</v>
      </c>
      <c r="G372" s="104" t="s">
        <v>636</v>
      </c>
      <c r="H372" s="211">
        <v>0</v>
      </c>
      <c r="I372" s="105">
        <v>499</v>
      </c>
      <c r="J372" s="442">
        <v>21</v>
      </c>
      <c r="K372" s="443" t="s">
        <v>1710</v>
      </c>
      <c r="L372" s="52">
        <f>PRODUCT(H372,I372)</f>
        <v>0</v>
      </c>
      <c r="M372" s="444" t="s">
        <v>570</v>
      </c>
      <c r="N372" s="54"/>
      <c r="P372" s="10" t="b">
        <f>H372&gt;0</f>
        <v>0</v>
      </c>
      <c r="Q372" s="59"/>
      <c r="R372" s="10"/>
      <c r="T372" s="1"/>
    </row>
    <row r="373" spans="3:20" ht="13.5" customHeight="1">
      <c r="C373" s="350" t="s">
        <v>639</v>
      </c>
      <c r="D373" s="13"/>
      <c r="E373" s="13"/>
      <c r="F373" s="109" t="s">
        <v>91</v>
      </c>
      <c r="G373" s="110" t="s">
        <v>641</v>
      </c>
      <c r="H373" s="211">
        <v>0</v>
      </c>
      <c r="I373" s="111">
        <v>349</v>
      </c>
      <c r="J373" s="404">
        <v>21</v>
      </c>
      <c r="K373" s="405" t="s">
        <v>1710</v>
      </c>
      <c r="L373" s="112">
        <f>PRODUCT(H373,I373)</f>
        <v>0</v>
      </c>
      <c r="M373" s="445" t="s">
        <v>639</v>
      </c>
      <c r="N373" s="54"/>
      <c r="P373" s="10" t="b">
        <f>H373&gt;0</f>
        <v>0</v>
      </c>
      <c r="Q373" s="59"/>
      <c r="R373" s="10"/>
      <c r="T373" s="1"/>
    </row>
    <row r="374" spans="2:20" ht="13.5" customHeight="1">
      <c r="B374" s="54"/>
      <c r="C374" s="353" t="s">
        <v>642</v>
      </c>
      <c r="D374" s="13"/>
      <c r="E374" s="13"/>
      <c r="F374" s="116" t="s">
        <v>50</v>
      </c>
      <c r="G374" s="114" t="s">
        <v>644</v>
      </c>
      <c r="H374" s="211">
        <v>0</v>
      </c>
      <c r="I374" s="115">
        <v>89</v>
      </c>
      <c r="J374" s="446">
        <v>21</v>
      </c>
      <c r="K374" s="447" t="s">
        <v>1710</v>
      </c>
      <c r="L374" s="52">
        <f aca="true" t="shared" si="14" ref="L374:L388">PRODUCT(H374,I374)</f>
        <v>0</v>
      </c>
      <c r="M374" s="448" t="s">
        <v>642</v>
      </c>
      <c r="N374" s="54"/>
      <c r="P374" s="10" t="b">
        <f aca="true" t="shared" si="15" ref="P374:P388">H374&gt;0</f>
        <v>0</v>
      </c>
      <c r="Q374" s="59"/>
      <c r="R374" s="10"/>
      <c r="T374" s="1"/>
    </row>
    <row r="375" spans="4:20" ht="13.5" customHeight="1">
      <c r="D375" s="13"/>
      <c r="E375" s="13"/>
      <c r="F375" s="116" t="s">
        <v>645</v>
      </c>
      <c r="G375" s="114" t="s">
        <v>646</v>
      </c>
      <c r="H375" s="211">
        <v>0</v>
      </c>
      <c r="I375" s="115">
        <v>299</v>
      </c>
      <c r="J375" s="446">
        <v>21</v>
      </c>
      <c r="K375" s="447" t="s">
        <v>1710</v>
      </c>
      <c r="L375" s="52">
        <f t="shared" si="14"/>
        <v>0</v>
      </c>
      <c r="M375" s="448" t="s">
        <v>642</v>
      </c>
      <c r="N375" s="54"/>
      <c r="P375" s="10" t="b">
        <f t="shared" si="15"/>
        <v>0</v>
      </c>
      <c r="Q375" s="59"/>
      <c r="R375" s="10"/>
      <c r="T375" s="1"/>
    </row>
    <row r="376" spans="4:20" ht="13.5" customHeight="1">
      <c r="D376" s="13"/>
      <c r="E376" s="13"/>
      <c r="F376" s="116" t="s">
        <v>647</v>
      </c>
      <c r="G376" s="114" t="s">
        <v>648</v>
      </c>
      <c r="H376" s="211">
        <v>0</v>
      </c>
      <c r="I376" s="115">
        <v>59</v>
      </c>
      <c r="J376" s="446">
        <v>21</v>
      </c>
      <c r="K376" s="447" t="s">
        <v>1710</v>
      </c>
      <c r="L376" s="52">
        <f t="shared" si="14"/>
        <v>0</v>
      </c>
      <c r="M376" s="448" t="s">
        <v>642</v>
      </c>
      <c r="N376" s="54"/>
      <c r="P376" s="10" t="b">
        <f t="shared" si="15"/>
        <v>0</v>
      </c>
      <c r="Q376" s="59"/>
      <c r="R376" s="10"/>
      <c r="T376" s="1"/>
    </row>
    <row r="377" spans="4:20" ht="13.5" customHeight="1">
      <c r="D377" s="13"/>
      <c r="E377" s="13"/>
      <c r="F377" s="116" t="s">
        <v>649</v>
      </c>
      <c r="G377" s="114" t="s">
        <v>650</v>
      </c>
      <c r="H377" s="211">
        <v>0</v>
      </c>
      <c r="I377" s="115">
        <v>149</v>
      </c>
      <c r="J377" s="446">
        <v>21</v>
      </c>
      <c r="K377" s="447" t="s">
        <v>1710</v>
      </c>
      <c r="L377" s="52">
        <f t="shared" si="14"/>
        <v>0</v>
      </c>
      <c r="M377" s="448" t="s">
        <v>642</v>
      </c>
      <c r="N377" s="54"/>
      <c r="P377" s="10" t="b">
        <f t="shared" si="15"/>
        <v>0</v>
      </c>
      <c r="Q377" s="59"/>
      <c r="R377" s="10"/>
      <c r="T377" s="1"/>
    </row>
    <row r="378" spans="2:20" ht="13.5" customHeight="1">
      <c r="B378" s="54"/>
      <c r="C378" s="54"/>
      <c r="D378" s="13"/>
      <c r="E378" s="13"/>
      <c r="F378" s="116" t="s">
        <v>651</v>
      </c>
      <c r="G378" s="114" t="s">
        <v>652</v>
      </c>
      <c r="H378" s="211">
        <v>0</v>
      </c>
      <c r="I378" s="115">
        <v>149</v>
      </c>
      <c r="J378" s="446">
        <v>21</v>
      </c>
      <c r="K378" s="447" t="s">
        <v>1710</v>
      </c>
      <c r="L378" s="52">
        <f t="shared" si="14"/>
        <v>0</v>
      </c>
      <c r="M378" s="448" t="s">
        <v>642</v>
      </c>
      <c r="N378" s="54"/>
      <c r="P378" s="10" t="b">
        <f t="shared" si="15"/>
        <v>0</v>
      </c>
      <c r="Q378" s="59"/>
      <c r="R378" s="10"/>
      <c r="T378" s="1"/>
    </row>
    <row r="379" spans="4:20" ht="13.5" customHeight="1">
      <c r="D379" s="13"/>
      <c r="E379" s="13"/>
      <c r="F379" s="116" t="s">
        <v>653</v>
      </c>
      <c r="G379" s="114" t="s">
        <v>654</v>
      </c>
      <c r="H379" s="211">
        <v>0</v>
      </c>
      <c r="I379" s="115">
        <v>149</v>
      </c>
      <c r="J379" s="446">
        <v>21</v>
      </c>
      <c r="K379" s="447" t="s">
        <v>1710</v>
      </c>
      <c r="L379" s="52">
        <f t="shared" si="14"/>
        <v>0</v>
      </c>
      <c r="M379" s="448" t="s">
        <v>642</v>
      </c>
      <c r="N379" s="54"/>
      <c r="P379" s="10" t="b">
        <f t="shared" si="15"/>
        <v>0</v>
      </c>
      <c r="Q379" s="59"/>
      <c r="R379" s="10"/>
      <c r="T379" s="1"/>
    </row>
    <row r="380" spans="4:20" ht="13.5" customHeight="1">
      <c r="D380" s="13"/>
      <c r="E380" s="13"/>
      <c r="F380" s="116" t="s">
        <v>655</v>
      </c>
      <c r="G380" s="114" t="s">
        <v>656</v>
      </c>
      <c r="H380" s="211">
        <v>0</v>
      </c>
      <c r="I380" s="115">
        <v>99</v>
      </c>
      <c r="J380" s="446">
        <v>21</v>
      </c>
      <c r="K380" s="447" t="s">
        <v>1710</v>
      </c>
      <c r="L380" s="52">
        <f t="shared" si="14"/>
        <v>0</v>
      </c>
      <c r="M380" s="448" t="s">
        <v>642</v>
      </c>
      <c r="N380" s="54"/>
      <c r="P380" s="10" t="b">
        <f t="shared" si="15"/>
        <v>0</v>
      </c>
      <c r="Q380" s="59"/>
      <c r="R380" s="10"/>
      <c r="T380" s="1"/>
    </row>
    <row r="381" spans="4:20" ht="13.5" customHeight="1">
      <c r="D381" s="13"/>
      <c r="E381" s="13"/>
      <c r="F381" s="116" t="s">
        <v>657</v>
      </c>
      <c r="G381" s="114" t="s">
        <v>658</v>
      </c>
      <c r="H381" s="211">
        <v>0</v>
      </c>
      <c r="I381" s="115">
        <v>29</v>
      </c>
      <c r="J381" s="446">
        <v>21</v>
      </c>
      <c r="K381" s="447" t="s">
        <v>1710</v>
      </c>
      <c r="L381" s="52">
        <f t="shared" si="14"/>
        <v>0</v>
      </c>
      <c r="M381" s="448" t="s">
        <v>642</v>
      </c>
      <c r="N381" s="54"/>
      <c r="P381" s="10" t="b">
        <f t="shared" si="15"/>
        <v>0</v>
      </c>
      <c r="Q381" s="59"/>
      <c r="R381" s="10"/>
      <c r="T381" s="1"/>
    </row>
    <row r="382" spans="2:20" ht="13.5" customHeight="1">
      <c r="B382" s="54"/>
      <c r="C382" s="54"/>
      <c r="D382" s="13"/>
      <c r="E382" s="13"/>
      <c r="F382" s="116" t="s">
        <v>659</v>
      </c>
      <c r="G382" s="114" t="s">
        <v>660</v>
      </c>
      <c r="H382" s="211">
        <v>0</v>
      </c>
      <c r="I382" s="115">
        <v>59</v>
      </c>
      <c r="J382" s="446">
        <v>21</v>
      </c>
      <c r="K382" s="447" t="s">
        <v>1710</v>
      </c>
      <c r="L382" s="52">
        <f t="shared" si="14"/>
        <v>0</v>
      </c>
      <c r="M382" s="448" t="s">
        <v>642</v>
      </c>
      <c r="N382" s="54"/>
      <c r="P382" s="10" t="b">
        <f t="shared" si="15"/>
        <v>0</v>
      </c>
      <c r="Q382" s="59"/>
      <c r="R382" s="10"/>
      <c r="T382" s="1"/>
    </row>
    <row r="383" spans="4:20" ht="13.5" customHeight="1">
      <c r="D383" s="13"/>
      <c r="E383" s="13"/>
      <c r="F383" s="116" t="s">
        <v>661</v>
      </c>
      <c r="G383" s="114" t="s">
        <v>662</v>
      </c>
      <c r="H383" s="211">
        <v>0</v>
      </c>
      <c r="I383" s="115">
        <v>249</v>
      </c>
      <c r="J383" s="446">
        <v>21</v>
      </c>
      <c r="K383" s="447" t="s">
        <v>1710</v>
      </c>
      <c r="L383" s="52">
        <f t="shared" si="14"/>
        <v>0</v>
      </c>
      <c r="M383" s="448" t="s">
        <v>642</v>
      </c>
      <c r="N383" s="54"/>
      <c r="P383" s="10" t="b">
        <f t="shared" si="15"/>
        <v>0</v>
      </c>
      <c r="Q383" s="59"/>
      <c r="R383" s="10"/>
      <c r="T383" s="1"/>
    </row>
    <row r="384" spans="4:20" ht="13.5" customHeight="1">
      <c r="D384" s="13"/>
      <c r="E384" s="13"/>
      <c r="F384" s="116" t="s">
        <v>663</v>
      </c>
      <c r="G384" s="114" t="s">
        <v>664</v>
      </c>
      <c r="H384" s="211">
        <v>0</v>
      </c>
      <c r="I384" s="115">
        <v>45</v>
      </c>
      <c r="J384" s="446">
        <v>21</v>
      </c>
      <c r="K384" s="447" t="s">
        <v>1710</v>
      </c>
      <c r="L384" s="52">
        <f t="shared" si="14"/>
        <v>0</v>
      </c>
      <c r="M384" s="448" t="s">
        <v>642</v>
      </c>
      <c r="N384" s="54"/>
      <c r="P384" s="10" t="b">
        <f t="shared" si="15"/>
        <v>0</v>
      </c>
      <c r="Q384" s="59"/>
      <c r="R384" s="10"/>
      <c r="T384" s="1"/>
    </row>
    <row r="385" spans="4:20" ht="13.5" customHeight="1">
      <c r="D385" s="13"/>
      <c r="E385" s="13"/>
      <c r="F385" s="116" t="s">
        <v>665</v>
      </c>
      <c r="G385" s="114" t="s">
        <v>666</v>
      </c>
      <c r="H385" s="211">
        <v>0</v>
      </c>
      <c r="I385" s="115">
        <v>79</v>
      </c>
      <c r="J385" s="446">
        <v>21</v>
      </c>
      <c r="K385" s="447" t="s">
        <v>1710</v>
      </c>
      <c r="L385" s="52">
        <f t="shared" si="14"/>
        <v>0</v>
      </c>
      <c r="M385" s="448" t="s">
        <v>642</v>
      </c>
      <c r="N385" s="54"/>
      <c r="P385" s="10" t="b">
        <f t="shared" si="15"/>
        <v>0</v>
      </c>
      <c r="Q385" s="59"/>
      <c r="R385" s="10"/>
      <c r="T385" s="1"/>
    </row>
    <row r="386" spans="2:20" ht="13.5" customHeight="1">
      <c r="B386" s="54"/>
      <c r="C386" s="54"/>
      <c r="D386" s="13"/>
      <c r="E386" s="13"/>
      <c r="F386" s="116" t="s">
        <v>667</v>
      </c>
      <c r="G386" s="114" t="s">
        <v>668</v>
      </c>
      <c r="H386" s="211">
        <v>0</v>
      </c>
      <c r="I386" s="115">
        <v>199</v>
      </c>
      <c r="J386" s="446">
        <v>21</v>
      </c>
      <c r="K386" s="447" t="s">
        <v>1710</v>
      </c>
      <c r="L386" s="52">
        <f t="shared" si="14"/>
        <v>0</v>
      </c>
      <c r="M386" s="448" t="s">
        <v>642</v>
      </c>
      <c r="N386" s="54"/>
      <c r="P386" s="10" t="b">
        <f t="shared" si="15"/>
        <v>0</v>
      </c>
      <c r="Q386" s="59"/>
      <c r="R386" s="10"/>
      <c r="T386" s="1"/>
    </row>
    <row r="387" spans="4:20" ht="13.5" customHeight="1">
      <c r="D387" s="13"/>
      <c r="E387" s="13"/>
      <c r="F387" s="116" t="s">
        <v>503</v>
      </c>
      <c r="G387" s="114" t="s">
        <v>504</v>
      </c>
      <c r="H387" s="211">
        <v>0</v>
      </c>
      <c r="I387" s="115">
        <v>459</v>
      </c>
      <c r="J387" s="446">
        <v>21</v>
      </c>
      <c r="K387" s="447" t="s">
        <v>1710</v>
      </c>
      <c r="L387" s="52">
        <f t="shared" si="14"/>
        <v>0</v>
      </c>
      <c r="M387" s="448" t="s">
        <v>642</v>
      </c>
      <c r="N387" s="54"/>
      <c r="P387" s="10" t="b">
        <f t="shared" si="15"/>
        <v>0</v>
      </c>
      <c r="Q387" s="59"/>
      <c r="R387" s="10"/>
      <c r="T387" s="1"/>
    </row>
    <row r="388" spans="4:20" ht="13.5" customHeight="1">
      <c r="D388" s="13"/>
      <c r="E388" s="13"/>
      <c r="F388" s="116" t="s">
        <v>505</v>
      </c>
      <c r="G388" s="114" t="s">
        <v>506</v>
      </c>
      <c r="H388" s="211">
        <v>0</v>
      </c>
      <c r="I388" s="115">
        <v>469</v>
      </c>
      <c r="J388" s="446">
        <v>21</v>
      </c>
      <c r="K388" s="447" t="s">
        <v>1710</v>
      </c>
      <c r="L388" s="52">
        <f t="shared" si="14"/>
        <v>0</v>
      </c>
      <c r="M388" s="448" t="s">
        <v>642</v>
      </c>
      <c r="N388" s="54"/>
      <c r="P388" s="10" t="b">
        <f t="shared" si="15"/>
        <v>0</v>
      </c>
      <c r="Q388" s="59"/>
      <c r="R388" s="10"/>
      <c r="T388" s="1"/>
    </row>
    <row r="389" spans="3:20" ht="13.5" customHeight="1">
      <c r="C389" s="355" t="s">
        <v>675</v>
      </c>
      <c r="D389" s="13"/>
      <c r="E389" s="13"/>
      <c r="F389" s="63" t="s">
        <v>677</v>
      </c>
      <c r="G389" s="354" t="s">
        <v>678</v>
      </c>
      <c r="H389" s="211">
        <v>0</v>
      </c>
      <c r="I389" s="449">
        <v>399</v>
      </c>
      <c r="J389" s="450">
        <v>21</v>
      </c>
      <c r="K389" s="451" t="s">
        <v>1710</v>
      </c>
      <c r="L389" s="52">
        <f aca="true" t="shared" si="16" ref="L389:L443">PRODUCT(H389,I389)</f>
        <v>0</v>
      </c>
      <c r="M389" s="452" t="s">
        <v>675</v>
      </c>
      <c r="N389" s="54"/>
      <c r="P389" s="10" t="b">
        <f aca="true" t="shared" si="17" ref="P389:P443">H389&gt;0</f>
        <v>0</v>
      </c>
      <c r="Q389" s="59"/>
      <c r="R389" s="10"/>
      <c r="T389" s="1"/>
    </row>
    <row r="390" spans="4:20" ht="13.5" customHeight="1">
      <c r="D390" s="13"/>
      <c r="E390" s="13"/>
      <c r="F390" s="63" t="s">
        <v>679</v>
      </c>
      <c r="G390" s="64" t="s">
        <v>680</v>
      </c>
      <c r="H390" s="211">
        <v>0</v>
      </c>
      <c r="I390" s="449">
        <v>79</v>
      </c>
      <c r="J390" s="450">
        <v>21</v>
      </c>
      <c r="K390" s="451" t="s">
        <v>1710</v>
      </c>
      <c r="L390" s="52">
        <f t="shared" si="16"/>
        <v>0</v>
      </c>
      <c r="M390" s="452" t="s">
        <v>675</v>
      </c>
      <c r="N390" s="54"/>
      <c r="P390" s="10" t="b">
        <f t="shared" si="17"/>
        <v>0</v>
      </c>
      <c r="Q390" s="59"/>
      <c r="R390" s="10"/>
      <c r="T390" s="1"/>
    </row>
    <row r="391" spans="4:20" ht="13.5" customHeight="1">
      <c r="D391" s="13"/>
      <c r="E391" s="13"/>
      <c r="F391" s="63" t="s">
        <v>617</v>
      </c>
      <c r="G391" s="64" t="s">
        <v>618</v>
      </c>
      <c r="H391" s="211">
        <v>0</v>
      </c>
      <c r="I391" s="449">
        <v>119</v>
      </c>
      <c r="J391" s="450">
        <v>21</v>
      </c>
      <c r="K391" s="451" t="s">
        <v>1710</v>
      </c>
      <c r="L391" s="52">
        <f t="shared" si="16"/>
        <v>0</v>
      </c>
      <c r="M391" s="452" t="s">
        <v>675</v>
      </c>
      <c r="N391" s="54"/>
      <c r="P391" s="10" t="b">
        <f t="shared" si="17"/>
        <v>0</v>
      </c>
      <c r="Q391" s="59"/>
      <c r="R391" s="10"/>
      <c r="T391" s="1"/>
    </row>
    <row r="392" spans="2:20" ht="13.5" customHeight="1">
      <c r="B392" s="54"/>
      <c r="C392" s="54"/>
      <c r="D392" s="13"/>
      <c r="E392" s="13"/>
      <c r="F392" s="63" t="s">
        <v>681</v>
      </c>
      <c r="G392" s="64" t="s">
        <v>682</v>
      </c>
      <c r="H392" s="211">
        <v>0</v>
      </c>
      <c r="I392" s="449">
        <v>429</v>
      </c>
      <c r="J392" s="450">
        <v>21</v>
      </c>
      <c r="K392" s="451" t="s">
        <v>1710</v>
      </c>
      <c r="L392" s="52">
        <f t="shared" si="16"/>
        <v>0</v>
      </c>
      <c r="M392" s="452" t="s">
        <v>675</v>
      </c>
      <c r="N392" s="54"/>
      <c r="P392" s="10" t="b">
        <f t="shared" si="17"/>
        <v>0</v>
      </c>
      <c r="Q392" s="59"/>
      <c r="R392" s="10"/>
      <c r="T392" s="1"/>
    </row>
    <row r="393" spans="4:20" ht="13.5" customHeight="1">
      <c r="D393" s="13"/>
      <c r="E393" s="13"/>
      <c r="F393" s="63" t="s">
        <v>683</v>
      </c>
      <c r="G393" s="64" t="s">
        <v>684</v>
      </c>
      <c r="H393" s="211">
        <v>0</v>
      </c>
      <c r="I393" s="449">
        <v>179</v>
      </c>
      <c r="J393" s="450">
        <v>21</v>
      </c>
      <c r="K393" s="451" t="s">
        <v>1710</v>
      </c>
      <c r="L393" s="52">
        <f t="shared" si="16"/>
        <v>0</v>
      </c>
      <c r="M393" s="452" t="s">
        <v>675</v>
      </c>
      <c r="N393" s="54"/>
      <c r="P393" s="10" t="b">
        <f t="shared" si="17"/>
        <v>0</v>
      </c>
      <c r="Q393" s="59"/>
      <c r="R393" s="10"/>
      <c r="T393" s="1"/>
    </row>
    <row r="394" spans="4:20" ht="13.5" customHeight="1">
      <c r="D394" s="13"/>
      <c r="E394" s="13"/>
      <c r="F394" s="63" t="s">
        <v>685</v>
      </c>
      <c r="G394" s="64" t="s">
        <v>686</v>
      </c>
      <c r="H394" s="211">
        <v>0</v>
      </c>
      <c r="I394" s="449">
        <v>359</v>
      </c>
      <c r="J394" s="450">
        <v>21</v>
      </c>
      <c r="K394" s="451" t="s">
        <v>1710</v>
      </c>
      <c r="L394" s="52">
        <f t="shared" si="16"/>
        <v>0</v>
      </c>
      <c r="M394" s="452" t="s">
        <v>675</v>
      </c>
      <c r="N394" s="54"/>
      <c r="P394" s="10" t="b">
        <f t="shared" si="17"/>
        <v>0</v>
      </c>
      <c r="Q394" s="59"/>
      <c r="R394" s="10"/>
      <c r="T394" s="1"/>
    </row>
    <row r="395" spans="4:20" ht="13.5" customHeight="1">
      <c r="D395" s="13"/>
      <c r="E395" s="13"/>
      <c r="F395" s="63" t="s">
        <v>687</v>
      </c>
      <c r="G395" s="64" t="s">
        <v>688</v>
      </c>
      <c r="H395" s="211">
        <v>0</v>
      </c>
      <c r="I395" s="449">
        <v>499</v>
      </c>
      <c r="J395" s="450">
        <v>21</v>
      </c>
      <c r="K395" s="451" t="s">
        <v>1710</v>
      </c>
      <c r="L395" s="52">
        <f t="shared" si="16"/>
        <v>0</v>
      </c>
      <c r="M395" s="452" t="s">
        <v>675</v>
      </c>
      <c r="N395" s="54"/>
      <c r="P395" s="10" t="b">
        <f t="shared" si="17"/>
        <v>0</v>
      </c>
      <c r="Q395" s="59"/>
      <c r="R395" s="10"/>
      <c r="T395" s="1"/>
    </row>
    <row r="396" spans="2:20" ht="13.5" customHeight="1">
      <c r="B396" s="54"/>
      <c r="C396" s="54"/>
      <c r="D396" s="13"/>
      <c r="E396" s="13"/>
      <c r="F396" s="63" t="s">
        <v>689</v>
      </c>
      <c r="G396" s="64" t="s">
        <v>690</v>
      </c>
      <c r="H396" s="211">
        <v>0</v>
      </c>
      <c r="I396" s="449">
        <v>239</v>
      </c>
      <c r="J396" s="450">
        <v>21</v>
      </c>
      <c r="K396" s="451" t="s">
        <v>1710</v>
      </c>
      <c r="L396" s="52">
        <f t="shared" si="16"/>
        <v>0</v>
      </c>
      <c r="M396" s="452" t="s">
        <v>675</v>
      </c>
      <c r="N396" s="54"/>
      <c r="P396" s="10" t="b">
        <f t="shared" si="17"/>
        <v>0</v>
      </c>
      <c r="Q396" s="59"/>
      <c r="R396" s="10"/>
      <c r="T396" s="1"/>
    </row>
    <row r="397" spans="4:20" ht="13.5" customHeight="1">
      <c r="D397" s="13"/>
      <c r="E397" s="13"/>
      <c r="F397" s="63" t="s">
        <v>691</v>
      </c>
      <c r="G397" s="64" t="s">
        <v>692</v>
      </c>
      <c r="H397" s="211">
        <v>0</v>
      </c>
      <c r="I397" s="449">
        <v>59</v>
      </c>
      <c r="J397" s="450">
        <v>21</v>
      </c>
      <c r="K397" s="451" t="s">
        <v>1710</v>
      </c>
      <c r="L397" s="52">
        <f t="shared" si="16"/>
        <v>0</v>
      </c>
      <c r="M397" s="452" t="s">
        <v>675</v>
      </c>
      <c r="N397" s="54"/>
      <c r="P397" s="10" t="b">
        <f t="shared" si="17"/>
        <v>0</v>
      </c>
      <c r="Q397" s="59"/>
      <c r="R397" s="10"/>
      <c r="T397" s="1"/>
    </row>
    <row r="398" spans="4:20" ht="13.5" customHeight="1">
      <c r="D398" s="13"/>
      <c r="E398" s="13"/>
      <c r="F398" s="63" t="s">
        <v>693</v>
      </c>
      <c r="G398" s="64" t="s">
        <v>694</v>
      </c>
      <c r="H398" s="211">
        <v>0</v>
      </c>
      <c r="I398" s="449">
        <v>99</v>
      </c>
      <c r="J398" s="450">
        <v>21</v>
      </c>
      <c r="K398" s="451" t="s">
        <v>1710</v>
      </c>
      <c r="L398" s="52">
        <f t="shared" si="16"/>
        <v>0</v>
      </c>
      <c r="M398" s="452" t="s">
        <v>675</v>
      </c>
      <c r="N398" s="54"/>
      <c r="P398" s="10" t="b">
        <f t="shared" si="17"/>
        <v>0</v>
      </c>
      <c r="Q398" s="59"/>
      <c r="R398" s="10"/>
      <c r="T398" s="1"/>
    </row>
    <row r="399" spans="4:20" ht="13.5" customHeight="1">
      <c r="D399" s="13"/>
      <c r="E399" s="13"/>
      <c r="F399" s="63" t="s">
        <v>695</v>
      </c>
      <c r="G399" s="64" t="s">
        <v>696</v>
      </c>
      <c r="H399" s="211">
        <v>0</v>
      </c>
      <c r="I399" s="449">
        <v>69</v>
      </c>
      <c r="J399" s="450">
        <v>21</v>
      </c>
      <c r="K399" s="451" t="s">
        <v>1710</v>
      </c>
      <c r="L399" s="52">
        <f t="shared" si="16"/>
        <v>0</v>
      </c>
      <c r="M399" s="452" t="s">
        <v>675</v>
      </c>
      <c r="N399" s="54"/>
      <c r="P399" s="10" t="b">
        <f t="shared" si="17"/>
        <v>0</v>
      </c>
      <c r="Q399" s="59"/>
      <c r="R399" s="10"/>
      <c r="T399" s="1"/>
    </row>
    <row r="400" spans="2:20" ht="13.5" customHeight="1">
      <c r="B400" s="54"/>
      <c r="C400" s="54"/>
      <c r="D400" s="13"/>
      <c r="E400" s="13"/>
      <c r="F400" s="63" t="s">
        <v>697</v>
      </c>
      <c r="G400" s="64" t="s">
        <v>698</v>
      </c>
      <c r="H400" s="211">
        <v>0</v>
      </c>
      <c r="I400" s="449">
        <v>359</v>
      </c>
      <c r="J400" s="450">
        <v>21</v>
      </c>
      <c r="K400" s="451" t="s">
        <v>1710</v>
      </c>
      <c r="L400" s="52">
        <f t="shared" si="16"/>
        <v>0</v>
      </c>
      <c r="M400" s="452" t="s">
        <v>675</v>
      </c>
      <c r="N400" s="54"/>
      <c r="P400" s="10" t="b">
        <f t="shared" si="17"/>
        <v>0</v>
      </c>
      <c r="Q400" s="59"/>
      <c r="R400" s="10"/>
      <c r="T400" s="1"/>
    </row>
    <row r="401" spans="4:20" ht="13.5" customHeight="1">
      <c r="D401" s="13"/>
      <c r="E401" s="13"/>
      <c r="F401" s="63" t="s">
        <v>699</v>
      </c>
      <c r="G401" s="64" t="s">
        <v>700</v>
      </c>
      <c r="H401" s="211">
        <v>0</v>
      </c>
      <c r="I401" s="449">
        <v>359</v>
      </c>
      <c r="J401" s="450">
        <v>21</v>
      </c>
      <c r="K401" s="451" t="s">
        <v>1710</v>
      </c>
      <c r="L401" s="52">
        <f t="shared" si="16"/>
        <v>0</v>
      </c>
      <c r="M401" s="452" t="s">
        <v>675</v>
      </c>
      <c r="N401" s="54"/>
      <c r="P401" s="10" t="b">
        <f t="shared" si="17"/>
        <v>0</v>
      </c>
      <c r="Q401" s="59"/>
      <c r="R401" s="10"/>
      <c r="T401" s="1"/>
    </row>
    <row r="402" spans="4:20" ht="13.5" customHeight="1">
      <c r="D402" s="13"/>
      <c r="E402" s="13"/>
      <c r="F402" s="63" t="s">
        <v>701</v>
      </c>
      <c r="G402" s="64" t="s">
        <v>702</v>
      </c>
      <c r="H402" s="211">
        <v>0</v>
      </c>
      <c r="I402" s="449">
        <v>999</v>
      </c>
      <c r="J402" s="450">
        <v>21</v>
      </c>
      <c r="K402" s="451" t="s">
        <v>1710</v>
      </c>
      <c r="L402" s="52">
        <f t="shared" si="16"/>
        <v>0</v>
      </c>
      <c r="M402" s="452" t="s">
        <v>675</v>
      </c>
      <c r="N402" s="54"/>
      <c r="P402" s="10" t="b">
        <f t="shared" si="17"/>
        <v>0</v>
      </c>
      <c r="Q402" s="59"/>
      <c r="R402" s="10"/>
      <c r="T402" s="1"/>
    </row>
    <row r="403" spans="4:20" ht="13.5" customHeight="1">
      <c r="D403" s="13"/>
      <c r="E403" s="13"/>
      <c r="F403" s="63" t="s">
        <v>703</v>
      </c>
      <c r="G403" s="64" t="s">
        <v>704</v>
      </c>
      <c r="H403" s="211">
        <v>0</v>
      </c>
      <c r="I403" s="449">
        <v>179</v>
      </c>
      <c r="J403" s="450">
        <v>21</v>
      </c>
      <c r="K403" s="451" t="s">
        <v>1710</v>
      </c>
      <c r="L403" s="52">
        <f t="shared" si="16"/>
        <v>0</v>
      </c>
      <c r="M403" s="452" t="s">
        <v>675</v>
      </c>
      <c r="N403" s="54"/>
      <c r="P403" s="10" t="b">
        <f t="shared" si="17"/>
        <v>0</v>
      </c>
      <c r="Q403" s="59"/>
      <c r="R403" s="10"/>
      <c r="T403" s="1"/>
    </row>
    <row r="404" spans="2:20" ht="13.5" customHeight="1">
      <c r="B404" s="54"/>
      <c r="C404" s="54"/>
      <c r="D404" s="13"/>
      <c r="E404" s="13"/>
      <c r="F404" s="63" t="s">
        <v>705</v>
      </c>
      <c r="G404" s="64" t="s">
        <v>706</v>
      </c>
      <c r="H404" s="211">
        <v>0</v>
      </c>
      <c r="I404" s="449">
        <v>539</v>
      </c>
      <c r="J404" s="450">
        <v>21</v>
      </c>
      <c r="K404" s="451" t="s">
        <v>1710</v>
      </c>
      <c r="L404" s="52">
        <f t="shared" si="16"/>
        <v>0</v>
      </c>
      <c r="M404" s="452" t="s">
        <v>675</v>
      </c>
      <c r="N404" s="54"/>
      <c r="P404" s="10" t="b">
        <f t="shared" si="17"/>
        <v>0</v>
      </c>
      <c r="Q404" s="59"/>
      <c r="R404" s="10"/>
      <c r="T404" s="1"/>
    </row>
    <row r="405" spans="4:20" ht="13.5" customHeight="1">
      <c r="D405" s="13"/>
      <c r="E405" s="13"/>
      <c r="F405" s="63" t="s">
        <v>707</v>
      </c>
      <c r="G405" s="64" t="s">
        <v>708</v>
      </c>
      <c r="H405" s="211">
        <v>0</v>
      </c>
      <c r="I405" s="449">
        <v>1899</v>
      </c>
      <c r="J405" s="450">
        <v>21</v>
      </c>
      <c r="K405" s="451" t="s">
        <v>1710</v>
      </c>
      <c r="L405" s="52">
        <f t="shared" si="16"/>
        <v>0</v>
      </c>
      <c r="M405" s="452" t="s">
        <v>675</v>
      </c>
      <c r="N405" s="54"/>
      <c r="P405" s="10" t="b">
        <f t="shared" si="17"/>
        <v>0</v>
      </c>
      <c r="Q405" s="59"/>
      <c r="R405" s="10"/>
      <c r="T405" s="1"/>
    </row>
    <row r="406" spans="4:20" ht="13.5" customHeight="1">
      <c r="D406" s="13"/>
      <c r="E406" s="13"/>
      <c r="F406" s="63" t="s">
        <v>709</v>
      </c>
      <c r="G406" s="64" t="s">
        <v>710</v>
      </c>
      <c r="H406" s="211">
        <v>0</v>
      </c>
      <c r="I406" s="449">
        <v>59</v>
      </c>
      <c r="J406" s="450">
        <v>21</v>
      </c>
      <c r="K406" s="451" t="s">
        <v>1710</v>
      </c>
      <c r="L406" s="52">
        <f t="shared" si="16"/>
        <v>0</v>
      </c>
      <c r="M406" s="452" t="s">
        <v>675</v>
      </c>
      <c r="N406" s="54"/>
      <c r="P406" s="10" t="b">
        <f t="shared" si="17"/>
        <v>0</v>
      </c>
      <c r="Q406" s="59"/>
      <c r="R406" s="10"/>
      <c r="T406" s="1"/>
    </row>
    <row r="407" spans="4:20" ht="13.5" customHeight="1">
      <c r="D407" s="13"/>
      <c r="E407" s="13"/>
      <c r="F407" s="63" t="s">
        <v>711</v>
      </c>
      <c r="G407" s="64" t="s">
        <v>712</v>
      </c>
      <c r="H407" s="211">
        <v>0</v>
      </c>
      <c r="I407" s="449">
        <v>119</v>
      </c>
      <c r="J407" s="450">
        <v>21</v>
      </c>
      <c r="K407" s="451" t="s">
        <v>1710</v>
      </c>
      <c r="L407" s="52">
        <f t="shared" si="16"/>
        <v>0</v>
      </c>
      <c r="M407" s="452" t="s">
        <v>675</v>
      </c>
      <c r="N407" s="54"/>
      <c r="P407" s="10" t="b">
        <f t="shared" si="17"/>
        <v>0</v>
      </c>
      <c r="Q407" s="59"/>
      <c r="R407" s="10"/>
      <c r="T407" s="1"/>
    </row>
    <row r="408" spans="2:20" ht="13.5" customHeight="1">
      <c r="B408" s="54"/>
      <c r="C408" s="54"/>
      <c r="D408" s="13"/>
      <c r="E408" s="13"/>
      <c r="F408" s="63" t="s">
        <v>713</v>
      </c>
      <c r="G408" s="64" t="s">
        <v>714</v>
      </c>
      <c r="H408" s="211">
        <v>0</v>
      </c>
      <c r="I408" s="449">
        <v>79</v>
      </c>
      <c r="J408" s="450">
        <v>21</v>
      </c>
      <c r="K408" s="451" t="s">
        <v>1710</v>
      </c>
      <c r="L408" s="52">
        <f t="shared" si="16"/>
        <v>0</v>
      </c>
      <c r="M408" s="452" t="s">
        <v>675</v>
      </c>
      <c r="N408" s="54"/>
      <c r="P408" s="10" t="b">
        <f t="shared" si="17"/>
        <v>0</v>
      </c>
      <c r="Q408" s="59"/>
      <c r="R408" s="10"/>
      <c r="T408" s="1"/>
    </row>
    <row r="409" spans="4:20" ht="13.5" customHeight="1">
      <c r="D409" s="13"/>
      <c r="E409" s="13"/>
      <c r="F409" s="63" t="s">
        <v>683</v>
      </c>
      <c r="G409" s="64" t="s">
        <v>715</v>
      </c>
      <c r="H409" s="211">
        <v>0</v>
      </c>
      <c r="I409" s="449">
        <v>79</v>
      </c>
      <c r="J409" s="450">
        <v>21</v>
      </c>
      <c r="K409" s="451" t="s">
        <v>1710</v>
      </c>
      <c r="L409" s="52">
        <f t="shared" si="16"/>
        <v>0</v>
      </c>
      <c r="M409" s="452" t="s">
        <v>675</v>
      </c>
      <c r="N409" s="54"/>
      <c r="P409" s="10" t="b">
        <f t="shared" si="17"/>
        <v>0</v>
      </c>
      <c r="Q409" s="59"/>
      <c r="R409" s="10"/>
      <c r="T409" s="1"/>
    </row>
    <row r="410" spans="4:20" ht="13.5" customHeight="1">
      <c r="D410" s="13"/>
      <c r="E410" s="13"/>
      <c r="F410" s="63" t="s">
        <v>716</v>
      </c>
      <c r="G410" s="64" t="s">
        <v>717</v>
      </c>
      <c r="H410" s="211">
        <v>0</v>
      </c>
      <c r="I410" s="449">
        <v>219</v>
      </c>
      <c r="J410" s="450">
        <v>21</v>
      </c>
      <c r="K410" s="451" t="s">
        <v>1710</v>
      </c>
      <c r="L410" s="52">
        <f t="shared" si="16"/>
        <v>0</v>
      </c>
      <c r="M410" s="452" t="s">
        <v>675</v>
      </c>
      <c r="N410" s="54"/>
      <c r="P410" s="10" t="b">
        <f t="shared" si="17"/>
        <v>0</v>
      </c>
      <c r="Q410" s="59"/>
      <c r="R410" s="10"/>
      <c r="T410" s="1"/>
    </row>
    <row r="411" spans="4:20" ht="13.5" customHeight="1">
      <c r="D411" s="13"/>
      <c r="E411" s="13"/>
      <c r="F411" s="63" t="s">
        <v>101</v>
      </c>
      <c r="G411" s="64" t="s">
        <v>718</v>
      </c>
      <c r="H411" s="211">
        <v>0</v>
      </c>
      <c r="I411" s="449">
        <v>179</v>
      </c>
      <c r="J411" s="450">
        <v>21</v>
      </c>
      <c r="K411" s="451" t="s">
        <v>1710</v>
      </c>
      <c r="L411" s="52">
        <f t="shared" si="16"/>
        <v>0</v>
      </c>
      <c r="M411" s="452" t="s">
        <v>675</v>
      </c>
      <c r="N411" s="54"/>
      <c r="P411" s="10" t="b">
        <f t="shared" si="17"/>
        <v>0</v>
      </c>
      <c r="Q411" s="59"/>
      <c r="R411" s="10"/>
      <c r="T411" s="1"/>
    </row>
    <row r="412" spans="2:20" ht="13.5" customHeight="1">
      <c r="B412" s="54"/>
      <c r="C412" s="54"/>
      <c r="D412" s="13"/>
      <c r="E412" s="13"/>
      <c r="F412" s="63" t="s">
        <v>102</v>
      </c>
      <c r="G412" s="64" t="s">
        <v>719</v>
      </c>
      <c r="H412" s="211">
        <v>0</v>
      </c>
      <c r="I412" s="449">
        <v>159</v>
      </c>
      <c r="J412" s="450">
        <v>21</v>
      </c>
      <c r="K412" s="451" t="s">
        <v>1710</v>
      </c>
      <c r="L412" s="52">
        <f t="shared" si="16"/>
        <v>0</v>
      </c>
      <c r="M412" s="452" t="s">
        <v>675</v>
      </c>
      <c r="N412" s="54"/>
      <c r="P412" s="10" t="b">
        <f t="shared" si="17"/>
        <v>0</v>
      </c>
      <c r="Q412" s="59"/>
      <c r="R412" s="10"/>
      <c r="T412" s="1"/>
    </row>
    <row r="413" spans="4:20" ht="13.5" customHeight="1">
      <c r="D413" s="13"/>
      <c r="E413" s="13"/>
      <c r="F413" s="63" t="s">
        <v>720</v>
      </c>
      <c r="G413" s="64" t="s">
        <v>721</v>
      </c>
      <c r="H413" s="211">
        <v>0</v>
      </c>
      <c r="I413" s="449">
        <v>179</v>
      </c>
      <c r="J413" s="450">
        <v>21</v>
      </c>
      <c r="K413" s="451" t="s">
        <v>1710</v>
      </c>
      <c r="L413" s="52">
        <f t="shared" si="16"/>
        <v>0</v>
      </c>
      <c r="M413" s="452" t="s">
        <v>675</v>
      </c>
      <c r="N413" s="54"/>
      <c r="P413" s="10" t="b">
        <f t="shared" si="17"/>
        <v>0</v>
      </c>
      <c r="Q413" s="59"/>
      <c r="R413" s="10"/>
      <c r="T413" s="1"/>
    </row>
    <row r="414" spans="4:20" ht="13.5" customHeight="1">
      <c r="D414" s="13"/>
      <c r="E414" s="13"/>
      <c r="F414" s="63" t="s">
        <v>722</v>
      </c>
      <c r="G414" s="64" t="s">
        <v>723</v>
      </c>
      <c r="H414" s="211">
        <v>0</v>
      </c>
      <c r="I414" s="449">
        <v>239</v>
      </c>
      <c r="J414" s="450">
        <v>21</v>
      </c>
      <c r="K414" s="451" t="s">
        <v>1710</v>
      </c>
      <c r="L414" s="52">
        <f t="shared" si="16"/>
        <v>0</v>
      </c>
      <c r="M414" s="452" t="s">
        <v>675</v>
      </c>
      <c r="N414" s="54"/>
      <c r="P414" s="10" t="b">
        <f t="shared" si="17"/>
        <v>0</v>
      </c>
      <c r="Q414" s="59"/>
      <c r="R414" s="10"/>
      <c r="T414" s="1"/>
    </row>
    <row r="415" spans="4:20" ht="13.5" customHeight="1">
      <c r="D415" s="13"/>
      <c r="E415" s="13"/>
      <c r="F415" s="63" t="s">
        <v>99</v>
      </c>
      <c r="G415" s="64" t="s">
        <v>724</v>
      </c>
      <c r="H415" s="211">
        <v>0</v>
      </c>
      <c r="I415" s="449">
        <v>49</v>
      </c>
      <c r="J415" s="450">
        <v>21</v>
      </c>
      <c r="K415" s="451" t="s">
        <v>1710</v>
      </c>
      <c r="L415" s="52">
        <f t="shared" si="16"/>
        <v>0</v>
      </c>
      <c r="M415" s="452" t="s">
        <v>675</v>
      </c>
      <c r="N415" s="54"/>
      <c r="P415" s="10" t="b">
        <f t="shared" si="17"/>
        <v>0</v>
      </c>
      <c r="Q415" s="59"/>
      <c r="R415" s="10"/>
      <c r="T415" s="1"/>
    </row>
    <row r="416" spans="2:20" ht="13.5" customHeight="1">
      <c r="B416" s="54"/>
      <c r="C416" s="54"/>
      <c r="D416" s="13"/>
      <c r="E416" s="13"/>
      <c r="F416" s="63" t="s">
        <v>100</v>
      </c>
      <c r="G416" s="64" t="s">
        <v>725</v>
      </c>
      <c r="H416" s="211">
        <v>0</v>
      </c>
      <c r="I416" s="449">
        <v>49</v>
      </c>
      <c r="J416" s="450">
        <v>21</v>
      </c>
      <c r="K416" s="451" t="s">
        <v>1710</v>
      </c>
      <c r="L416" s="52">
        <f t="shared" si="16"/>
        <v>0</v>
      </c>
      <c r="M416" s="452" t="s">
        <v>675</v>
      </c>
      <c r="N416" s="54"/>
      <c r="P416" s="10" t="b">
        <f t="shared" si="17"/>
        <v>0</v>
      </c>
      <c r="Q416" s="59"/>
      <c r="R416" s="10"/>
      <c r="T416" s="1"/>
    </row>
    <row r="417" spans="4:20" ht="13.5" customHeight="1">
      <c r="D417" s="13"/>
      <c r="E417" s="13"/>
      <c r="F417" s="63" t="s">
        <v>726</v>
      </c>
      <c r="G417" s="64" t="s">
        <v>727</v>
      </c>
      <c r="H417" s="211">
        <v>0</v>
      </c>
      <c r="I417" s="449">
        <v>369</v>
      </c>
      <c r="J417" s="450">
        <v>21</v>
      </c>
      <c r="K417" s="451" t="s">
        <v>1710</v>
      </c>
      <c r="L417" s="52">
        <f t="shared" si="16"/>
        <v>0</v>
      </c>
      <c r="M417" s="452" t="s">
        <v>675</v>
      </c>
      <c r="N417" s="54"/>
      <c r="P417" s="10" t="b">
        <f t="shared" si="17"/>
        <v>0</v>
      </c>
      <c r="Q417" s="59"/>
      <c r="R417" s="10"/>
      <c r="T417" s="1"/>
    </row>
    <row r="418" spans="4:20" ht="13.5" customHeight="1">
      <c r="D418" s="13"/>
      <c r="E418" s="13"/>
      <c r="F418" s="63" t="s">
        <v>728</v>
      </c>
      <c r="G418" s="64" t="s">
        <v>729</v>
      </c>
      <c r="H418" s="211">
        <v>0</v>
      </c>
      <c r="I418" s="449">
        <v>179</v>
      </c>
      <c r="J418" s="450">
        <v>21</v>
      </c>
      <c r="K418" s="451" t="s">
        <v>1710</v>
      </c>
      <c r="L418" s="52">
        <f t="shared" si="16"/>
        <v>0</v>
      </c>
      <c r="M418" s="452" t="s">
        <v>675</v>
      </c>
      <c r="N418" s="54"/>
      <c r="P418" s="10" t="b">
        <f t="shared" si="17"/>
        <v>0</v>
      </c>
      <c r="Q418" s="59"/>
      <c r="R418" s="10"/>
      <c r="T418" s="1"/>
    </row>
    <row r="419" spans="4:20" ht="13.5" customHeight="1">
      <c r="D419" s="13"/>
      <c r="E419" s="13"/>
      <c r="F419" s="63" t="s">
        <v>730</v>
      </c>
      <c r="G419" s="64" t="s">
        <v>731</v>
      </c>
      <c r="H419" s="211">
        <v>0</v>
      </c>
      <c r="I419" s="449">
        <v>249</v>
      </c>
      <c r="J419" s="450">
        <v>21</v>
      </c>
      <c r="K419" s="451" t="s">
        <v>1710</v>
      </c>
      <c r="L419" s="52">
        <f t="shared" si="16"/>
        <v>0</v>
      </c>
      <c r="M419" s="452" t="s">
        <v>675</v>
      </c>
      <c r="N419" s="54"/>
      <c r="P419" s="10" t="b">
        <f t="shared" si="17"/>
        <v>0</v>
      </c>
      <c r="Q419" s="59"/>
      <c r="R419" s="10"/>
      <c r="T419" s="1"/>
    </row>
    <row r="420" spans="2:20" ht="13.5" customHeight="1">
      <c r="B420" s="54"/>
      <c r="C420" s="54"/>
      <c r="D420" s="13"/>
      <c r="E420" s="13"/>
      <c r="F420" s="63" t="s">
        <v>732</v>
      </c>
      <c r="G420" s="64" t="s">
        <v>733</v>
      </c>
      <c r="H420" s="211">
        <v>0</v>
      </c>
      <c r="I420" s="449">
        <v>139</v>
      </c>
      <c r="J420" s="450">
        <v>21</v>
      </c>
      <c r="K420" s="451" t="s">
        <v>1710</v>
      </c>
      <c r="L420" s="52">
        <f t="shared" si="16"/>
        <v>0</v>
      </c>
      <c r="M420" s="452" t="s">
        <v>675</v>
      </c>
      <c r="N420" s="54"/>
      <c r="P420" s="10" t="b">
        <f t="shared" si="17"/>
        <v>0</v>
      </c>
      <c r="Q420" s="59"/>
      <c r="R420" s="10"/>
      <c r="T420" s="1"/>
    </row>
    <row r="421" spans="4:20" ht="13.5" customHeight="1">
      <c r="D421" s="13"/>
      <c r="E421" s="13"/>
      <c r="F421" s="63" t="s">
        <v>734</v>
      </c>
      <c r="G421" s="64" t="s">
        <v>735</v>
      </c>
      <c r="H421" s="211">
        <v>0</v>
      </c>
      <c r="I421" s="449">
        <v>239</v>
      </c>
      <c r="J421" s="450">
        <v>21</v>
      </c>
      <c r="K421" s="451" t="s">
        <v>1710</v>
      </c>
      <c r="L421" s="52">
        <f t="shared" si="16"/>
        <v>0</v>
      </c>
      <c r="M421" s="452" t="s">
        <v>675</v>
      </c>
      <c r="N421" s="54"/>
      <c r="P421" s="10" t="b">
        <f t="shared" si="17"/>
        <v>0</v>
      </c>
      <c r="Q421" s="59"/>
      <c r="R421" s="10"/>
      <c r="T421" s="1"/>
    </row>
    <row r="422" spans="4:20" ht="13.5" customHeight="1">
      <c r="D422" s="13"/>
      <c r="E422" s="13"/>
      <c r="F422" s="63" t="s">
        <v>736</v>
      </c>
      <c r="G422" s="64" t="s">
        <v>735</v>
      </c>
      <c r="H422" s="211">
        <v>0</v>
      </c>
      <c r="I422" s="449">
        <v>499</v>
      </c>
      <c r="J422" s="450">
        <v>21</v>
      </c>
      <c r="K422" s="451" t="s">
        <v>1710</v>
      </c>
      <c r="L422" s="52">
        <f t="shared" si="16"/>
        <v>0</v>
      </c>
      <c r="M422" s="452" t="s">
        <v>675</v>
      </c>
      <c r="N422" s="54"/>
      <c r="P422" s="10" t="b">
        <f t="shared" si="17"/>
        <v>0</v>
      </c>
      <c r="Q422" s="59"/>
      <c r="R422" s="10"/>
      <c r="T422" s="1"/>
    </row>
    <row r="423" spans="4:20" ht="13.5" customHeight="1">
      <c r="D423" s="13"/>
      <c r="E423" s="13"/>
      <c r="F423" s="63" t="s">
        <v>737</v>
      </c>
      <c r="G423" s="64" t="s">
        <v>738</v>
      </c>
      <c r="H423" s="211">
        <v>0</v>
      </c>
      <c r="I423" s="449">
        <v>59</v>
      </c>
      <c r="J423" s="450">
        <v>21</v>
      </c>
      <c r="K423" s="451" t="s">
        <v>1710</v>
      </c>
      <c r="L423" s="52">
        <f t="shared" si="16"/>
        <v>0</v>
      </c>
      <c r="M423" s="452" t="s">
        <v>675</v>
      </c>
      <c r="N423" s="54"/>
      <c r="P423" s="10" t="b">
        <f t="shared" si="17"/>
        <v>0</v>
      </c>
      <c r="Q423" s="59"/>
      <c r="R423" s="10"/>
      <c r="T423" s="1"/>
    </row>
    <row r="424" spans="2:20" ht="13.5" customHeight="1">
      <c r="B424" s="54"/>
      <c r="C424" s="54"/>
      <c r="D424" s="13"/>
      <c r="E424" s="13"/>
      <c r="F424" s="63" t="s">
        <v>739</v>
      </c>
      <c r="G424" s="64" t="s">
        <v>740</v>
      </c>
      <c r="H424" s="211">
        <v>0</v>
      </c>
      <c r="I424" s="449">
        <v>59</v>
      </c>
      <c r="J424" s="450">
        <v>21</v>
      </c>
      <c r="K424" s="451" t="s">
        <v>1710</v>
      </c>
      <c r="L424" s="52">
        <f t="shared" si="16"/>
        <v>0</v>
      </c>
      <c r="M424" s="452" t="s">
        <v>675</v>
      </c>
      <c r="N424" s="54"/>
      <c r="P424" s="10" t="b">
        <f t="shared" si="17"/>
        <v>0</v>
      </c>
      <c r="Q424" s="59"/>
      <c r="R424" s="10"/>
      <c r="T424" s="1"/>
    </row>
    <row r="425" spans="4:20" ht="13.5" customHeight="1">
      <c r="D425" s="13"/>
      <c r="E425" s="13"/>
      <c r="F425" s="63" t="s">
        <v>741</v>
      </c>
      <c r="G425" s="64" t="s">
        <v>742</v>
      </c>
      <c r="H425" s="211">
        <v>0</v>
      </c>
      <c r="I425" s="449">
        <v>59</v>
      </c>
      <c r="J425" s="450">
        <v>21</v>
      </c>
      <c r="K425" s="451" t="s">
        <v>1710</v>
      </c>
      <c r="L425" s="52">
        <f t="shared" si="16"/>
        <v>0</v>
      </c>
      <c r="M425" s="452" t="s">
        <v>675</v>
      </c>
      <c r="N425" s="54"/>
      <c r="P425" s="10" t="b">
        <f t="shared" si="17"/>
        <v>0</v>
      </c>
      <c r="Q425" s="59"/>
      <c r="R425" s="10"/>
      <c r="T425" s="1"/>
    </row>
    <row r="426" spans="4:20" ht="13.5" customHeight="1">
      <c r="D426" s="13"/>
      <c r="E426" s="13"/>
      <c r="F426" s="63" t="s">
        <v>629</v>
      </c>
      <c r="G426" s="64" t="s">
        <v>630</v>
      </c>
      <c r="H426" s="211">
        <v>0</v>
      </c>
      <c r="I426" s="449">
        <v>259</v>
      </c>
      <c r="J426" s="450">
        <v>21</v>
      </c>
      <c r="K426" s="451" t="s">
        <v>1710</v>
      </c>
      <c r="L426" s="52">
        <f t="shared" si="16"/>
        <v>0</v>
      </c>
      <c r="M426" s="452" t="s">
        <v>675</v>
      </c>
      <c r="N426" s="54"/>
      <c r="P426" s="10" t="b">
        <f t="shared" si="17"/>
        <v>0</v>
      </c>
      <c r="Q426" s="59"/>
      <c r="R426" s="10"/>
      <c r="T426" s="1"/>
    </row>
    <row r="427" spans="4:20" ht="13.5" customHeight="1">
      <c r="D427" s="13"/>
      <c r="E427" s="13"/>
      <c r="F427" s="63" t="s">
        <v>743</v>
      </c>
      <c r="G427" s="64" t="s">
        <v>744</v>
      </c>
      <c r="H427" s="211">
        <v>0</v>
      </c>
      <c r="I427" s="449">
        <v>129</v>
      </c>
      <c r="J427" s="450">
        <v>21</v>
      </c>
      <c r="K427" s="451" t="s">
        <v>1710</v>
      </c>
      <c r="L427" s="52">
        <f t="shared" si="16"/>
        <v>0</v>
      </c>
      <c r="M427" s="452" t="s">
        <v>675</v>
      </c>
      <c r="N427" s="54"/>
      <c r="P427" s="10" t="b">
        <f t="shared" si="17"/>
        <v>0</v>
      </c>
      <c r="Q427" s="59"/>
      <c r="R427" s="10"/>
      <c r="T427" s="1"/>
    </row>
    <row r="428" spans="2:20" ht="13.5" customHeight="1">
      <c r="B428" s="54"/>
      <c r="C428" s="54"/>
      <c r="D428" s="13"/>
      <c r="E428" s="13"/>
      <c r="F428" s="63" t="s">
        <v>745</v>
      </c>
      <c r="G428" s="64" t="s">
        <v>746</v>
      </c>
      <c r="H428" s="211">
        <v>0</v>
      </c>
      <c r="I428" s="449">
        <v>899</v>
      </c>
      <c r="J428" s="450">
        <v>21</v>
      </c>
      <c r="K428" s="451" t="s">
        <v>1710</v>
      </c>
      <c r="L428" s="52">
        <f t="shared" si="16"/>
        <v>0</v>
      </c>
      <c r="M428" s="452" t="s">
        <v>675</v>
      </c>
      <c r="N428" s="54"/>
      <c r="P428" s="10" t="b">
        <f t="shared" si="17"/>
        <v>0</v>
      </c>
      <c r="Q428" s="59"/>
      <c r="R428" s="10"/>
      <c r="T428" s="1"/>
    </row>
    <row r="429" spans="4:20" ht="13.5" customHeight="1">
      <c r="D429" s="13"/>
      <c r="E429" s="13"/>
      <c r="F429" s="63" t="s">
        <v>637</v>
      </c>
      <c r="G429" s="64" t="s">
        <v>638</v>
      </c>
      <c r="H429" s="211">
        <v>0</v>
      </c>
      <c r="I429" s="449">
        <v>379</v>
      </c>
      <c r="J429" s="450">
        <v>21</v>
      </c>
      <c r="K429" s="451" t="s">
        <v>1710</v>
      </c>
      <c r="L429" s="52">
        <f t="shared" si="16"/>
        <v>0</v>
      </c>
      <c r="M429" s="452" t="s">
        <v>675</v>
      </c>
      <c r="N429" s="54"/>
      <c r="P429" s="10" t="b">
        <f t="shared" si="17"/>
        <v>0</v>
      </c>
      <c r="Q429" s="59"/>
      <c r="R429" s="10"/>
      <c r="T429" s="1"/>
    </row>
    <row r="430" spans="4:20" ht="13.5" customHeight="1">
      <c r="D430" s="13"/>
      <c r="E430" s="13"/>
      <c r="F430" s="63" t="s">
        <v>635</v>
      </c>
      <c r="G430" s="64" t="s">
        <v>636</v>
      </c>
      <c r="H430" s="211">
        <v>0</v>
      </c>
      <c r="I430" s="449">
        <v>499</v>
      </c>
      <c r="J430" s="450">
        <v>21</v>
      </c>
      <c r="K430" s="451" t="s">
        <v>1710</v>
      </c>
      <c r="L430" s="52">
        <f t="shared" si="16"/>
        <v>0</v>
      </c>
      <c r="M430" s="452" t="s">
        <v>675</v>
      </c>
      <c r="N430" s="54"/>
      <c r="P430" s="10" t="b">
        <f t="shared" si="17"/>
        <v>0</v>
      </c>
      <c r="Q430" s="59"/>
      <c r="R430" s="10"/>
      <c r="T430" s="1"/>
    </row>
    <row r="431" spans="4:20" ht="13.5" customHeight="1">
      <c r="D431" s="13"/>
      <c r="E431" s="13"/>
      <c r="F431" s="63" t="s">
        <v>747</v>
      </c>
      <c r="G431" s="64" t="s">
        <v>748</v>
      </c>
      <c r="H431" s="211">
        <v>0</v>
      </c>
      <c r="I431" s="449">
        <v>279</v>
      </c>
      <c r="J431" s="450">
        <v>21</v>
      </c>
      <c r="K431" s="451" t="s">
        <v>1710</v>
      </c>
      <c r="L431" s="52">
        <f t="shared" si="16"/>
        <v>0</v>
      </c>
      <c r="M431" s="452" t="s">
        <v>675</v>
      </c>
      <c r="N431" s="54"/>
      <c r="P431" s="10" t="b">
        <f t="shared" si="17"/>
        <v>0</v>
      </c>
      <c r="Q431" s="59"/>
      <c r="R431" s="10"/>
      <c r="T431" s="1"/>
    </row>
    <row r="432" spans="2:20" ht="13.5" customHeight="1">
      <c r="B432" s="54"/>
      <c r="C432" s="54"/>
      <c r="D432" s="13"/>
      <c r="E432" s="13"/>
      <c r="F432" s="63" t="s">
        <v>749</v>
      </c>
      <c r="G432" s="64" t="s">
        <v>750</v>
      </c>
      <c r="H432" s="211">
        <v>0</v>
      </c>
      <c r="I432" s="449">
        <v>419</v>
      </c>
      <c r="J432" s="450">
        <v>21</v>
      </c>
      <c r="K432" s="451" t="s">
        <v>1710</v>
      </c>
      <c r="L432" s="52">
        <f t="shared" si="16"/>
        <v>0</v>
      </c>
      <c r="M432" s="452" t="s">
        <v>675</v>
      </c>
      <c r="N432" s="54"/>
      <c r="P432" s="10" t="b">
        <f t="shared" si="17"/>
        <v>0</v>
      </c>
      <c r="Q432" s="59"/>
      <c r="R432" s="10"/>
      <c r="T432" s="1"/>
    </row>
    <row r="433" spans="4:20" ht="13.5" customHeight="1">
      <c r="D433" s="13"/>
      <c r="E433" s="13"/>
      <c r="F433" s="63" t="s">
        <v>751</v>
      </c>
      <c r="G433" s="64" t="s">
        <v>752</v>
      </c>
      <c r="H433" s="211">
        <v>0</v>
      </c>
      <c r="I433" s="449">
        <v>139</v>
      </c>
      <c r="J433" s="450">
        <v>21</v>
      </c>
      <c r="K433" s="451" t="s">
        <v>1710</v>
      </c>
      <c r="L433" s="52">
        <f t="shared" si="16"/>
        <v>0</v>
      </c>
      <c r="M433" s="452" t="s">
        <v>675</v>
      </c>
      <c r="N433" s="54"/>
      <c r="P433" s="10" t="b">
        <f t="shared" si="17"/>
        <v>0</v>
      </c>
      <c r="Q433" s="59"/>
      <c r="R433" s="10"/>
      <c r="T433" s="1"/>
    </row>
    <row r="434" spans="4:20" ht="13.5" customHeight="1">
      <c r="D434" s="13"/>
      <c r="E434" s="13"/>
      <c r="F434" s="63" t="s">
        <v>753</v>
      </c>
      <c r="G434" s="64" t="s">
        <v>754</v>
      </c>
      <c r="H434" s="211">
        <v>0</v>
      </c>
      <c r="I434" s="449">
        <v>349</v>
      </c>
      <c r="J434" s="450">
        <v>21</v>
      </c>
      <c r="K434" s="451" t="s">
        <v>1710</v>
      </c>
      <c r="L434" s="52">
        <f t="shared" si="16"/>
        <v>0</v>
      </c>
      <c r="M434" s="452" t="s">
        <v>675</v>
      </c>
      <c r="N434" s="54"/>
      <c r="P434" s="10" t="b">
        <f t="shared" si="17"/>
        <v>0</v>
      </c>
      <c r="Q434" s="59"/>
      <c r="R434" s="10"/>
      <c r="T434" s="1"/>
    </row>
    <row r="435" spans="4:20" ht="13.5" customHeight="1">
      <c r="D435" s="13"/>
      <c r="E435" s="13"/>
      <c r="F435" s="63" t="s">
        <v>755</v>
      </c>
      <c r="G435" s="64" t="s">
        <v>756</v>
      </c>
      <c r="H435" s="211">
        <v>0</v>
      </c>
      <c r="I435" s="449">
        <v>59</v>
      </c>
      <c r="J435" s="450">
        <v>21</v>
      </c>
      <c r="K435" s="451" t="s">
        <v>1710</v>
      </c>
      <c r="L435" s="52">
        <f t="shared" si="16"/>
        <v>0</v>
      </c>
      <c r="M435" s="452" t="s">
        <v>675</v>
      </c>
      <c r="N435" s="54"/>
      <c r="P435" s="10" t="b">
        <f t="shared" si="17"/>
        <v>0</v>
      </c>
      <c r="Q435" s="59"/>
      <c r="R435" s="10"/>
      <c r="T435" s="1"/>
    </row>
    <row r="436" spans="2:20" ht="13.5" customHeight="1">
      <c r="B436" s="54"/>
      <c r="C436" s="54"/>
      <c r="D436" s="13"/>
      <c r="E436" s="13"/>
      <c r="F436" s="63" t="s">
        <v>757</v>
      </c>
      <c r="G436" s="64" t="s">
        <v>758</v>
      </c>
      <c r="H436" s="211">
        <v>0</v>
      </c>
      <c r="I436" s="449">
        <v>79</v>
      </c>
      <c r="J436" s="450">
        <v>21</v>
      </c>
      <c r="K436" s="451" t="s">
        <v>1710</v>
      </c>
      <c r="L436" s="52">
        <f t="shared" si="16"/>
        <v>0</v>
      </c>
      <c r="M436" s="452" t="s">
        <v>675</v>
      </c>
      <c r="N436" s="54"/>
      <c r="P436" s="10" t="b">
        <f t="shared" si="17"/>
        <v>0</v>
      </c>
      <c r="Q436" s="59"/>
      <c r="R436" s="10"/>
      <c r="T436" s="1"/>
    </row>
    <row r="437" spans="4:20" ht="13.5" customHeight="1">
      <c r="D437" s="13"/>
      <c r="E437" s="13"/>
      <c r="F437" s="63" t="s">
        <v>759</v>
      </c>
      <c r="G437" s="64" t="s">
        <v>754</v>
      </c>
      <c r="H437" s="211">
        <v>0</v>
      </c>
      <c r="I437" s="449">
        <v>999</v>
      </c>
      <c r="J437" s="450">
        <v>21</v>
      </c>
      <c r="K437" s="451" t="s">
        <v>1710</v>
      </c>
      <c r="L437" s="52">
        <f t="shared" si="16"/>
        <v>0</v>
      </c>
      <c r="M437" s="452" t="s">
        <v>675</v>
      </c>
      <c r="N437" s="54"/>
      <c r="P437" s="10" t="b">
        <f t="shared" si="17"/>
        <v>0</v>
      </c>
      <c r="Q437" s="59"/>
      <c r="R437" s="10"/>
      <c r="T437" s="1"/>
    </row>
    <row r="438" spans="4:20" ht="13.5" customHeight="1">
      <c r="D438" s="13"/>
      <c r="E438" s="13"/>
      <c r="F438" s="63" t="s">
        <v>760</v>
      </c>
      <c r="G438" s="64" t="s">
        <v>761</v>
      </c>
      <c r="H438" s="211">
        <v>0</v>
      </c>
      <c r="I438" s="449">
        <v>0</v>
      </c>
      <c r="J438" s="450">
        <v>21</v>
      </c>
      <c r="K438" s="451" t="s">
        <v>1710</v>
      </c>
      <c r="L438" s="52">
        <f t="shared" si="16"/>
        <v>0</v>
      </c>
      <c r="M438" s="452" t="s">
        <v>675</v>
      </c>
      <c r="N438" s="54"/>
      <c r="P438" s="10" t="b">
        <f t="shared" si="17"/>
        <v>0</v>
      </c>
      <c r="Q438" s="59"/>
      <c r="R438" s="10"/>
      <c r="T438" s="1"/>
    </row>
    <row r="439" spans="4:20" ht="13.5" customHeight="1">
      <c r="D439" s="13"/>
      <c r="E439" s="13"/>
      <c r="F439" s="63" t="s">
        <v>762</v>
      </c>
      <c r="G439" s="64" t="s">
        <v>763</v>
      </c>
      <c r="H439" s="211">
        <v>0</v>
      </c>
      <c r="I439" s="449">
        <v>399</v>
      </c>
      <c r="J439" s="450">
        <v>21</v>
      </c>
      <c r="K439" s="451" t="s">
        <v>1710</v>
      </c>
      <c r="L439" s="52">
        <f t="shared" si="16"/>
        <v>0</v>
      </c>
      <c r="M439" s="452" t="s">
        <v>675</v>
      </c>
      <c r="N439" s="54"/>
      <c r="P439" s="10" t="b">
        <f t="shared" si="17"/>
        <v>0</v>
      </c>
      <c r="Q439" s="59"/>
      <c r="R439" s="10"/>
      <c r="T439" s="1"/>
    </row>
    <row r="440" spans="2:20" ht="13.5" customHeight="1">
      <c r="B440" s="54"/>
      <c r="C440" s="54"/>
      <c r="D440" s="13"/>
      <c r="E440" s="13"/>
      <c r="F440" s="63" t="s">
        <v>764</v>
      </c>
      <c r="G440" s="64" t="s">
        <v>765</v>
      </c>
      <c r="H440" s="211">
        <v>0</v>
      </c>
      <c r="I440" s="449">
        <v>399</v>
      </c>
      <c r="J440" s="450">
        <v>21</v>
      </c>
      <c r="K440" s="451" t="s">
        <v>1710</v>
      </c>
      <c r="L440" s="52">
        <f t="shared" si="16"/>
        <v>0</v>
      </c>
      <c r="M440" s="452" t="s">
        <v>675</v>
      </c>
      <c r="N440" s="54"/>
      <c r="P440" s="10" t="b">
        <f t="shared" si="17"/>
        <v>0</v>
      </c>
      <c r="Q440" s="59"/>
      <c r="R440" s="10"/>
      <c r="T440" s="1"/>
    </row>
    <row r="441" spans="4:20" ht="13.5" customHeight="1">
      <c r="D441" s="13"/>
      <c r="E441" s="13"/>
      <c r="F441" s="63" t="s">
        <v>766</v>
      </c>
      <c r="G441" s="64" t="s">
        <v>767</v>
      </c>
      <c r="H441" s="211">
        <v>0</v>
      </c>
      <c r="I441" s="449">
        <v>349</v>
      </c>
      <c r="J441" s="450">
        <v>21</v>
      </c>
      <c r="K441" s="451" t="s">
        <v>1710</v>
      </c>
      <c r="L441" s="52">
        <f t="shared" si="16"/>
        <v>0</v>
      </c>
      <c r="M441" s="452" t="s">
        <v>675</v>
      </c>
      <c r="N441" s="54"/>
      <c r="P441" s="10" t="b">
        <f t="shared" si="17"/>
        <v>0</v>
      </c>
      <c r="Q441" s="59"/>
      <c r="R441" s="10"/>
      <c r="T441" s="1"/>
    </row>
    <row r="442" spans="4:20" ht="13.5" customHeight="1">
      <c r="D442" s="13"/>
      <c r="E442" s="13"/>
      <c r="F442" s="63" t="s">
        <v>768</v>
      </c>
      <c r="G442" s="64" t="s">
        <v>769</v>
      </c>
      <c r="H442" s="211">
        <v>0</v>
      </c>
      <c r="I442" s="449">
        <v>349</v>
      </c>
      <c r="J442" s="450">
        <v>21</v>
      </c>
      <c r="K442" s="451" t="s">
        <v>1710</v>
      </c>
      <c r="L442" s="52">
        <f t="shared" si="16"/>
        <v>0</v>
      </c>
      <c r="M442" s="452" t="s">
        <v>675</v>
      </c>
      <c r="N442" s="54"/>
      <c r="P442" s="10" t="b">
        <f t="shared" si="17"/>
        <v>0</v>
      </c>
      <c r="Q442" s="59"/>
      <c r="R442" s="10"/>
      <c r="T442" s="1"/>
    </row>
    <row r="443" spans="4:20" ht="13.5" customHeight="1">
      <c r="D443" s="13"/>
      <c r="E443" s="13"/>
      <c r="F443" s="63" t="s">
        <v>770</v>
      </c>
      <c r="G443" s="64" t="s">
        <v>771</v>
      </c>
      <c r="H443" s="211">
        <v>0</v>
      </c>
      <c r="I443" s="449">
        <v>349</v>
      </c>
      <c r="J443" s="450">
        <v>21</v>
      </c>
      <c r="K443" s="451" t="s">
        <v>1710</v>
      </c>
      <c r="L443" s="52">
        <f t="shared" si="16"/>
        <v>0</v>
      </c>
      <c r="M443" s="452" t="s">
        <v>675</v>
      </c>
      <c r="N443" s="54"/>
      <c r="P443" s="10" t="b">
        <f t="shared" si="17"/>
        <v>0</v>
      </c>
      <c r="Q443" s="59"/>
      <c r="R443" s="10"/>
      <c r="T443" s="1"/>
    </row>
    <row r="444" spans="3:20" ht="13.5" customHeight="1">
      <c r="C444" s="357" t="s">
        <v>772</v>
      </c>
      <c r="D444" s="65"/>
      <c r="E444" s="65"/>
      <c r="F444" s="125" t="s">
        <v>475</v>
      </c>
      <c r="G444" s="126" t="s">
        <v>476</v>
      </c>
      <c r="H444" s="211">
        <v>0</v>
      </c>
      <c r="I444" s="127">
        <v>149</v>
      </c>
      <c r="J444" s="453">
        <v>21</v>
      </c>
      <c r="K444" s="454" t="s">
        <v>1710</v>
      </c>
      <c r="L444" s="52">
        <f aca="true" t="shared" si="18" ref="L444:L518">PRODUCT(H444,I444)</f>
        <v>0</v>
      </c>
      <c r="M444" s="455" t="s">
        <v>772</v>
      </c>
      <c r="N444" s="58"/>
      <c r="P444" s="10" t="b">
        <f aca="true" t="shared" si="19" ref="P444:P518">H444&gt;0</f>
        <v>0</v>
      </c>
      <c r="Q444" s="59"/>
      <c r="R444" s="10"/>
      <c r="T444" s="1"/>
    </row>
    <row r="445" spans="4:20" ht="13.5" customHeight="1">
      <c r="D445" s="65"/>
      <c r="E445" s="65"/>
      <c r="F445" s="125" t="s">
        <v>477</v>
      </c>
      <c r="G445" s="126" t="s">
        <v>478</v>
      </c>
      <c r="H445" s="211">
        <v>0</v>
      </c>
      <c r="I445" s="127">
        <v>119</v>
      </c>
      <c r="J445" s="453">
        <v>21</v>
      </c>
      <c r="K445" s="454" t="s">
        <v>1710</v>
      </c>
      <c r="L445" s="52">
        <f t="shared" si="18"/>
        <v>0</v>
      </c>
      <c r="M445" s="455" t="s">
        <v>772</v>
      </c>
      <c r="N445" s="58"/>
      <c r="P445" s="10" t="b">
        <f t="shared" si="19"/>
        <v>0</v>
      </c>
      <c r="Q445" s="59"/>
      <c r="R445" s="10"/>
      <c r="T445" s="1"/>
    </row>
    <row r="446" spans="2:20" ht="13.5" customHeight="1">
      <c r="B446" s="54"/>
      <c r="C446" s="54"/>
      <c r="D446" s="65"/>
      <c r="E446" s="65"/>
      <c r="F446" s="125" t="s">
        <v>774</v>
      </c>
      <c r="G446" s="126" t="s">
        <v>775</v>
      </c>
      <c r="H446" s="211">
        <v>0</v>
      </c>
      <c r="I446" s="127">
        <v>199</v>
      </c>
      <c r="J446" s="453">
        <v>21</v>
      </c>
      <c r="K446" s="454" t="s">
        <v>1710</v>
      </c>
      <c r="L446" s="52">
        <f t="shared" si="18"/>
        <v>0</v>
      </c>
      <c r="M446" s="455" t="s">
        <v>772</v>
      </c>
      <c r="N446" s="58"/>
      <c r="P446" s="10" t="b">
        <f t="shared" si="19"/>
        <v>0</v>
      </c>
      <c r="Q446" s="59"/>
      <c r="R446" s="10"/>
      <c r="T446" s="1"/>
    </row>
    <row r="447" spans="4:20" ht="13.5" customHeight="1">
      <c r="D447" s="65"/>
      <c r="E447" s="65"/>
      <c r="F447" s="125" t="s">
        <v>776</v>
      </c>
      <c r="G447" s="126" t="s">
        <v>777</v>
      </c>
      <c r="H447" s="211">
        <v>0</v>
      </c>
      <c r="I447" s="127">
        <v>229</v>
      </c>
      <c r="J447" s="453">
        <v>21</v>
      </c>
      <c r="K447" s="454" t="s">
        <v>1710</v>
      </c>
      <c r="L447" s="52">
        <f t="shared" si="18"/>
        <v>0</v>
      </c>
      <c r="M447" s="455" t="s">
        <v>772</v>
      </c>
      <c r="N447" s="58"/>
      <c r="P447" s="10" t="b">
        <f t="shared" si="19"/>
        <v>0</v>
      </c>
      <c r="Q447" s="59"/>
      <c r="R447" s="10"/>
      <c r="T447" s="1"/>
    </row>
    <row r="448" spans="3:20" ht="13.5" customHeight="1">
      <c r="C448" s="358" t="s">
        <v>779</v>
      </c>
      <c r="D448" s="65"/>
      <c r="E448" s="65"/>
      <c r="F448" s="134" t="s">
        <v>781</v>
      </c>
      <c r="G448" s="135" t="s">
        <v>782</v>
      </c>
      <c r="H448" s="211">
        <v>0</v>
      </c>
      <c r="I448" s="136">
        <v>55</v>
      </c>
      <c r="J448" s="456">
        <v>21</v>
      </c>
      <c r="K448" s="457" t="s">
        <v>1710</v>
      </c>
      <c r="L448" s="52">
        <f t="shared" si="18"/>
        <v>0</v>
      </c>
      <c r="M448" s="458" t="s">
        <v>779</v>
      </c>
      <c r="N448" s="58"/>
      <c r="P448" s="10" t="b">
        <f t="shared" si="19"/>
        <v>0</v>
      </c>
      <c r="Q448" s="59"/>
      <c r="R448" s="10"/>
      <c r="T448" s="1"/>
    </row>
    <row r="449" spans="4:20" ht="13.5" customHeight="1">
      <c r="D449" s="65"/>
      <c r="E449" s="65"/>
      <c r="F449" s="134" t="s">
        <v>783</v>
      </c>
      <c r="G449" s="135" t="s">
        <v>784</v>
      </c>
      <c r="H449" s="211">
        <v>0</v>
      </c>
      <c r="I449" s="136">
        <v>99</v>
      </c>
      <c r="J449" s="456">
        <v>21</v>
      </c>
      <c r="K449" s="457" t="s">
        <v>1710</v>
      </c>
      <c r="L449" s="52">
        <f t="shared" si="18"/>
        <v>0</v>
      </c>
      <c r="M449" s="458" t="s">
        <v>779</v>
      </c>
      <c r="N449" s="58"/>
      <c r="P449" s="10" t="b">
        <f t="shared" si="19"/>
        <v>0</v>
      </c>
      <c r="Q449" s="59"/>
      <c r="R449" s="10"/>
      <c r="T449" s="1"/>
    </row>
    <row r="450" spans="2:20" ht="13.5" customHeight="1">
      <c r="B450" s="54"/>
      <c r="C450" s="54"/>
      <c r="D450" s="65"/>
      <c r="E450" s="65"/>
      <c r="F450" s="134" t="s">
        <v>785</v>
      </c>
      <c r="G450" s="135" t="s">
        <v>786</v>
      </c>
      <c r="H450" s="211">
        <v>0</v>
      </c>
      <c r="I450" s="136">
        <v>189</v>
      </c>
      <c r="J450" s="456">
        <v>21</v>
      </c>
      <c r="K450" s="457" t="s">
        <v>1710</v>
      </c>
      <c r="L450" s="52">
        <f t="shared" si="18"/>
        <v>0</v>
      </c>
      <c r="M450" s="458" t="s">
        <v>779</v>
      </c>
      <c r="N450" s="58"/>
      <c r="P450" s="10" t="b">
        <f t="shared" si="19"/>
        <v>0</v>
      </c>
      <c r="Q450" s="59"/>
      <c r="R450" s="10"/>
      <c r="T450" s="1"/>
    </row>
    <row r="451" spans="4:20" ht="13.5" customHeight="1">
      <c r="D451" s="65"/>
      <c r="E451" s="65"/>
      <c r="F451" s="134" t="s">
        <v>787</v>
      </c>
      <c r="G451" s="135" t="s">
        <v>788</v>
      </c>
      <c r="H451" s="211">
        <v>0</v>
      </c>
      <c r="I451" s="136">
        <v>249</v>
      </c>
      <c r="J451" s="456">
        <v>21</v>
      </c>
      <c r="K451" s="457" t="s">
        <v>1710</v>
      </c>
      <c r="L451" s="52">
        <f t="shared" si="18"/>
        <v>0</v>
      </c>
      <c r="M451" s="458" t="s">
        <v>779</v>
      </c>
      <c r="N451" s="58"/>
      <c r="P451" s="10" t="b">
        <f t="shared" si="19"/>
        <v>0</v>
      </c>
      <c r="Q451" s="59"/>
      <c r="R451" s="10"/>
      <c r="T451" s="1"/>
    </row>
    <row r="452" spans="4:20" ht="13.5" customHeight="1">
      <c r="D452" s="65"/>
      <c r="E452" s="65"/>
      <c r="F452" s="137" t="s">
        <v>73</v>
      </c>
      <c r="G452" s="138" t="s">
        <v>789</v>
      </c>
      <c r="H452" s="211">
        <v>0</v>
      </c>
      <c r="I452" s="136">
        <v>169</v>
      </c>
      <c r="J452" s="456">
        <v>21</v>
      </c>
      <c r="K452" s="457" t="s">
        <v>1710</v>
      </c>
      <c r="L452" s="52">
        <f t="shared" si="18"/>
        <v>0</v>
      </c>
      <c r="M452" s="458" t="s">
        <v>779</v>
      </c>
      <c r="N452" s="58"/>
      <c r="P452" s="10" t="b">
        <f t="shared" si="19"/>
        <v>0</v>
      </c>
      <c r="Q452" s="59"/>
      <c r="R452" s="10"/>
      <c r="T452" s="1"/>
    </row>
    <row r="453" spans="4:20" ht="13.5" customHeight="1">
      <c r="D453" s="65"/>
      <c r="E453" s="65"/>
      <c r="F453" s="137" t="s">
        <v>74</v>
      </c>
      <c r="G453" s="138" t="s">
        <v>790</v>
      </c>
      <c r="H453" s="211">
        <v>0</v>
      </c>
      <c r="I453" s="136">
        <v>399</v>
      </c>
      <c r="J453" s="456">
        <v>21</v>
      </c>
      <c r="K453" s="457" t="s">
        <v>1710</v>
      </c>
      <c r="L453" s="52">
        <f t="shared" si="18"/>
        <v>0</v>
      </c>
      <c r="M453" s="458" t="s">
        <v>779</v>
      </c>
      <c r="N453" s="58"/>
      <c r="P453" s="10" t="b">
        <f t="shared" si="19"/>
        <v>0</v>
      </c>
      <c r="Q453" s="59"/>
      <c r="R453" s="10"/>
      <c r="T453" s="1"/>
    </row>
    <row r="454" spans="2:20" ht="13.5" customHeight="1">
      <c r="B454" s="54"/>
      <c r="C454" s="54"/>
      <c r="D454" s="13"/>
      <c r="E454" s="13"/>
      <c r="F454" s="137" t="s">
        <v>75</v>
      </c>
      <c r="G454" s="138" t="s">
        <v>791</v>
      </c>
      <c r="H454" s="211">
        <v>0</v>
      </c>
      <c r="I454" s="136">
        <v>79</v>
      </c>
      <c r="J454" s="456">
        <v>21</v>
      </c>
      <c r="K454" s="457" t="s">
        <v>1710</v>
      </c>
      <c r="L454" s="52">
        <f t="shared" si="18"/>
        <v>0</v>
      </c>
      <c r="M454" s="458" t="s">
        <v>779</v>
      </c>
      <c r="N454" s="58"/>
      <c r="P454" s="10" t="b">
        <f t="shared" si="19"/>
        <v>0</v>
      </c>
      <c r="Q454" s="59"/>
      <c r="R454" s="10"/>
      <c r="T454" s="1"/>
    </row>
    <row r="455" spans="4:20" ht="13.5" customHeight="1">
      <c r="D455" s="13"/>
      <c r="E455" s="13"/>
      <c r="F455" s="137" t="s">
        <v>77</v>
      </c>
      <c r="G455" s="138" t="s">
        <v>792</v>
      </c>
      <c r="H455" s="211">
        <v>0</v>
      </c>
      <c r="I455" s="136">
        <v>79</v>
      </c>
      <c r="J455" s="456">
        <v>21</v>
      </c>
      <c r="K455" s="457" t="s">
        <v>1710</v>
      </c>
      <c r="L455" s="52">
        <f t="shared" si="18"/>
        <v>0</v>
      </c>
      <c r="M455" s="458" t="s">
        <v>779</v>
      </c>
      <c r="N455" s="58"/>
      <c r="P455" s="10" t="b">
        <f t="shared" si="19"/>
        <v>0</v>
      </c>
      <c r="Q455" s="59"/>
      <c r="R455" s="10"/>
      <c r="T455" s="1"/>
    </row>
    <row r="456" spans="4:20" ht="13.5" customHeight="1">
      <c r="D456" s="13"/>
      <c r="E456" s="13"/>
      <c r="F456" s="137" t="s">
        <v>76</v>
      </c>
      <c r="G456" s="138" t="s">
        <v>793</v>
      </c>
      <c r="H456" s="211">
        <v>0</v>
      </c>
      <c r="I456" s="136">
        <v>39</v>
      </c>
      <c r="J456" s="456">
        <v>21</v>
      </c>
      <c r="K456" s="457" t="s">
        <v>1710</v>
      </c>
      <c r="L456" s="52">
        <f t="shared" si="18"/>
        <v>0</v>
      </c>
      <c r="M456" s="458" t="s">
        <v>779</v>
      </c>
      <c r="N456" s="58"/>
      <c r="P456" s="10" t="b">
        <f t="shared" si="19"/>
        <v>0</v>
      </c>
      <c r="Q456" s="59"/>
      <c r="R456" s="10"/>
      <c r="T456" s="1"/>
    </row>
    <row r="457" spans="4:20" ht="13.5" customHeight="1">
      <c r="D457" s="13"/>
      <c r="E457" s="13"/>
      <c r="F457" s="137" t="s">
        <v>79</v>
      </c>
      <c r="G457" s="138" t="s">
        <v>794</v>
      </c>
      <c r="H457" s="211">
        <v>0</v>
      </c>
      <c r="I457" s="136">
        <v>59</v>
      </c>
      <c r="J457" s="456">
        <v>21</v>
      </c>
      <c r="K457" s="457" t="s">
        <v>1710</v>
      </c>
      <c r="L457" s="52">
        <f t="shared" si="18"/>
        <v>0</v>
      </c>
      <c r="M457" s="458" t="s">
        <v>779</v>
      </c>
      <c r="N457" s="58"/>
      <c r="P457" s="10" t="b">
        <f t="shared" si="19"/>
        <v>0</v>
      </c>
      <c r="Q457" s="59"/>
      <c r="R457" s="10"/>
      <c r="T457" s="1"/>
    </row>
    <row r="458" spans="2:20" ht="13.5" customHeight="1">
      <c r="B458" s="54"/>
      <c r="C458" s="54"/>
      <c r="D458" s="13"/>
      <c r="E458" s="13"/>
      <c r="F458" s="137" t="s">
        <v>78</v>
      </c>
      <c r="G458" s="138" t="s">
        <v>795</v>
      </c>
      <c r="H458" s="211">
        <v>0</v>
      </c>
      <c r="I458" s="136">
        <v>79</v>
      </c>
      <c r="J458" s="456">
        <v>21</v>
      </c>
      <c r="K458" s="457" t="s">
        <v>1710</v>
      </c>
      <c r="L458" s="52">
        <f t="shared" si="18"/>
        <v>0</v>
      </c>
      <c r="M458" s="458" t="s">
        <v>779</v>
      </c>
      <c r="N458" s="58"/>
      <c r="P458" s="10" t="b">
        <f t="shared" si="19"/>
        <v>0</v>
      </c>
      <c r="Q458" s="59"/>
      <c r="R458" s="10"/>
      <c r="T458" s="1"/>
    </row>
    <row r="459" spans="2:20" ht="13.5" customHeight="1">
      <c r="B459" s="54"/>
      <c r="C459" s="54"/>
      <c r="D459" s="13"/>
      <c r="E459" s="13"/>
      <c r="F459" s="137" t="s">
        <v>796</v>
      </c>
      <c r="G459" s="138" t="s">
        <v>797</v>
      </c>
      <c r="H459" s="211">
        <v>0</v>
      </c>
      <c r="I459" s="136">
        <v>99</v>
      </c>
      <c r="J459" s="456">
        <v>21</v>
      </c>
      <c r="K459" s="457" t="s">
        <v>1710</v>
      </c>
      <c r="L459" s="52">
        <f t="shared" si="18"/>
        <v>0</v>
      </c>
      <c r="M459" s="458" t="s">
        <v>779</v>
      </c>
      <c r="N459" s="58"/>
      <c r="Q459" s="59"/>
      <c r="R459" s="10"/>
      <c r="T459" s="1"/>
    </row>
    <row r="460" spans="2:20" ht="13.5" customHeight="1">
      <c r="B460" s="54"/>
      <c r="C460" s="54"/>
      <c r="D460" s="13"/>
      <c r="E460" s="13"/>
      <c r="F460" s="137" t="s">
        <v>798</v>
      </c>
      <c r="G460" s="138" t="s">
        <v>799</v>
      </c>
      <c r="H460" s="211">
        <v>0</v>
      </c>
      <c r="I460" s="136">
        <v>149</v>
      </c>
      <c r="J460" s="456">
        <v>21</v>
      </c>
      <c r="K460" s="457" t="s">
        <v>1710</v>
      </c>
      <c r="L460" s="52">
        <f t="shared" si="18"/>
        <v>0</v>
      </c>
      <c r="M460" s="458" t="s">
        <v>779</v>
      </c>
      <c r="N460" s="58"/>
      <c r="Q460" s="59"/>
      <c r="R460" s="10"/>
      <c r="T460" s="1"/>
    </row>
    <row r="461" spans="2:20" ht="13.5" customHeight="1">
      <c r="B461" s="54"/>
      <c r="C461" s="54"/>
      <c r="D461" s="13"/>
      <c r="E461" s="13"/>
      <c r="F461" s="137" t="s">
        <v>80</v>
      </c>
      <c r="G461" s="138" t="s">
        <v>800</v>
      </c>
      <c r="H461" s="211">
        <v>0</v>
      </c>
      <c r="I461" s="136">
        <v>115</v>
      </c>
      <c r="J461" s="456">
        <v>21</v>
      </c>
      <c r="K461" s="457" t="s">
        <v>1710</v>
      </c>
      <c r="L461" s="52">
        <f t="shared" si="18"/>
        <v>0</v>
      </c>
      <c r="M461" s="458" t="s">
        <v>779</v>
      </c>
      <c r="N461" s="58"/>
      <c r="Q461" s="59"/>
      <c r="R461" s="10"/>
      <c r="T461" s="1"/>
    </row>
    <row r="462" spans="2:20" ht="13.5" customHeight="1">
      <c r="B462" s="54"/>
      <c r="C462" s="54"/>
      <c r="D462" s="13"/>
      <c r="E462" s="13"/>
      <c r="F462" s="137" t="s">
        <v>82</v>
      </c>
      <c r="G462" s="138" t="s">
        <v>801</v>
      </c>
      <c r="H462" s="211">
        <v>0</v>
      </c>
      <c r="I462" s="136">
        <v>35</v>
      </c>
      <c r="J462" s="456">
        <v>21</v>
      </c>
      <c r="K462" s="457" t="s">
        <v>1710</v>
      </c>
      <c r="L462" s="52">
        <f t="shared" si="18"/>
        <v>0</v>
      </c>
      <c r="M462" s="458" t="s">
        <v>779</v>
      </c>
      <c r="N462" s="58"/>
      <c r="Q462" s="59"/>
      <c r="R462" s="10"/>
      <c r="T462" s="1"/>
    </row>
    <row r="463" spans="2:20" ht="13.5" customHeight="1">
      <c r="B463" s="54"/>
      <c r="C463" s="54"/>
      <c r="D463" s="13"/>
      <c r="E463" s="13"/>
      <c r="F463" s="137" t="s">
        <v>81</v>
      </c>
      <c r="G463" s="138" t="s">
        <v>802</v>
      </c>
      <c r="H463" s="211">
        <v>0</v>
      </c>
      <c r="I463" s="136">
        <v>29</v>
      </c>
      <c r="J463" s="456">
        <v>21</v>
      </c>
      <c r="K463" s="457" t="s">
        <v>1710</v>
      </c>
      <c r="L463" s="52">
        <f t="shared" si="18"/>
        <v>0</v>
      </c>
      <c r="M463" s="458" t="s">
        <v>779</v>
      </c>
      <c r="N463" s="58"/>
      <c r="Q463" s="59"/>
      <c r="R463" s="10"/>
      <c r="T463" s="1"/>
    </row>
    <row r="464" spans="2:20" ht="13.5" customHeight="1">
      <c r="B464" s="54"/>
      <c r="C464" s="54"/>
      <c r="D464" s="13"/>
      <c r="E464" s="13"/>
      <c r="F464" s="137" t="s">
        <v>803</v>
      </c>
      <c r="G464" s="138" t="s">
        <v>804</v>
      </c>
      <c r="H464" s="211">
        <v>0</v>
      </c>
      <c r="I464" s="136">
        <v>129</v>
      </c>
      <c r="J464" s="456">
        <v>21</v>
      </c>
      <c r="K464" s="457" t="s">
        <v>1710</v>
      </c>
      <c r="L464" s="52">
        <f t="shared" si="18"/>
        <v>0</v>
      </c>
      <c r="M464" s="458" t="s">
        <v>779</v>
      </c>
      <c r="N464" s="58"/>
      <c r="Q464" s="59"/>
      <c r="R464" s="10"/>
      <c r="T464" s="1"/>
    </row>
    <row r="465" spans="2:20" ht="13.5" customHeight="1">
      <c r="B465" s="54"/>
      <c r="C465" s="54"/>
      <c r="D465" s="13"/>
      <c r="E465" s="13"/>
      <c r="F465" s="137" t="s">
        <v>83</v>
      </c>
      <c r="G465" s="138" t="s">
        <v>805</v>
      </c>
      <c r="H465" s="211">
        <v>0</v>
      </c>
      <c r="I465" s="136">
        <v>35</v>
      </c>
      <c r="J465" s="456">
        <v>21</v>
      </c>
      <c r="K465" s="457" t="s">
        <v>1710</v>
      </c>
      <c r="L465" s="52">
        <f t="shared" si="18"/>
        <v>0</v>
      </c>
      <c r="M465" s="458" t="s">
        <v>779</v>
      </c>
      <c r="N465" s="58"/>
      <c r="Q465" s="59"/>
      <c r="R465" s="10"/>
      <c r="T465" s="1"/>
    </row>
    <row r="466" spans="2:20" ht="13.5" customHeight="1">
      <c r="B466" s="54"/>
      <c r="C466" s="54"/>
      <c r="D466" s="13"/>
      <c r="E466" s="13"/>
      <c r="F466" s="137" t="s">
        <v>84</v>
      </c>
      <c r="G466" s="138" t="s">
        <v>806</v>
      </c>
      <c r="H466" s="211">
        <v>0</v>
      </c>
      <c r="I466" s="136">
        <v>59</v>
      </c>
      <c r="J466" s="456">
        <v>21</v>
      </c>
      <c r="K466" s="457" t="s">
        <v>1710</v>
      </c>
      <c r="L466" s="52">
        <f t="shared" si="18"/>
        <v>0</v>
      </c>
      <c r="M466" s="458" t="s">
        <v>779</v>
      </c>
      <c r="N466" s="58"/>
      <c r="Q466" s="59"/>
      <c r="R466" s="10"/>
      <c r="T466" s="1"/>
    </row>
    <row r="467" spans="2:20" ht="13.5" customHeight="1">
      <c r="B467" s="54"/>
      <c r="C467" s="54"/>
      <c r="D467" s="13"/>
      <c r="E467" s="13"/>
      <c r="F467" s="137" t="s">
        <v>85</v>
      </c>
      <c r="G467" s="138" t="s">
        <v>807</v>
      </c>
      <c r="H467" s="211">
        <v>0</v>
      </c>
      <c r="I467" s="136">
        <v>15</v>
      </c>
      <c r="J467" s="456">
        <v>21</v>
      </c>
      <c r="K467" s="457" t="s">
        <v>1710</v>
      </c>
      <c r="L467" s="52">
        <f t="shared" si="18"/>
        <v>0</v>
      </c>
      <c r="M467" s="458" t="s">
        <v>779</v>
      </c>
      <c r="N467" s="58"/>
      <c r="Q467" s="59"/>
      <c r="R467" s="10"/>
      <c r="T467" s="1"/>
    </row>
    <row r="468" spans="2:20" ht="13.5" customHeight="1">
      <c r="B468" s="54"/>
      <c r="C468" s="54"/>
      <c r="D468" s="13"/>
      <c r="E468" s="13"/>
      <c r="F468" s="137" t="s">
        <v>87</v>
      </c>
      <c r="G468" s="138" t="s">
        <v>808</v>
      </c>
      <c r="H468" s="211">
        <v>0</v>
      </c>
      <c r="I468" s="136">
        <v>19</v>
      </c>
      <c r="J468" s="456">
        <v>21</v>
      </c>
      <c r="K468" s="457" t="s">
        <v>1710</v>
      </c>
      <c r="L468" s="52">
        <f t="shared" si="18"/>
        <v>0</v>
      </c>
      <c r="M468" s="458" t="s">
        <v>779</v>
      </c>
      <c r="N468" s="58"/>
      <c r="Q468" s="59"/>
      <c r="R468" s="10"/>
      <c r="T468" s="1"/>
    </row>
    <row r="469" spans="2:20" ht="13.5" customHeight="1">
      <c r="B469" s="54"/>
      <c r="C469" s="54"/>
      <c r="D469" s="13"/>
      <c r="E469" s="13"/>
      <c r="F469" s="137" t="s">
        <v>88</v>
      </c>
      <c r="G469" s="138" t="s">
        <v>809</v>
      </c>
      <c r="H469" s="211">
        <v>0</v>
      </c>
      <c r="I469" s="136">
        <v>22</v>
      </c>
      <c r="J469" s="456">
        <v>21</v>
      </c>
      <c r="K469" s="457" t="s">
        <v>1710</v>
      </c>
      <c r="L469" s="52">
        <f t="shared" si="18"/>
        <v>0</v>
      </c>
      <c r="M469" s="458" t="s">
        <v>779</v>
      </c>
      <c r="N469" s="58"/>
      <c r="Q469" s="59"/>
      <c r="R469" s="10"/>
      <c r="T469" s="1"/>
    </row>
    <row r="470" spans="2:20" ht="13.5" customHeight="1">
      <c r="B470" s="54"/>
      <c r="C470" s="54"/>
      <c r="D470" s="13"/>
      <c r="E470" s="13"/>
      <c r="F470" s="137" t="s">
        <v>89</v>
      </c>
      <c r="G470" s="138" t="s">
        <v>810</v>
      </c>
      <c r="H470" s="211">
        <v>0</v>
      </c>
      <c r="I470" s="136">
        <v>29</v>
      </c>
      <c r="J470" s="456">
        <v>21</v>
      </c>
      <c r="K470" s="457" t="s">
        <v>1710</v>
      </c>
      <c r="L470" s="52">
        <f t="shared" si="18"/>
        <v>0</v>
      </c>
      <c r="M470" s="458" t="s">
        <v>779</v>
      </c>
      <c r="N470" s="58"/>
      <c r="Q470" s="59"/>
      <c r="R470" s="10"/>
      <c r="T470" s="1"/>
    </row>
    <row r="471" spans="2:20" ht="13.5" customHeight="1">
      <c r="B471" s="54"/>
      <c r="C471" s="54"/>
      <c r="D471" s="13"/>
      <c r="E471" s="13"/>
      <c r="F471" s="137" t="s">
        <v>90</v>
      </c>
      <c r="G471" s="138" t="s">
        <v>811</v>
      </c>
      <c r="H471" s="211">
        <v>0</v>
      </c>
      <c r="I471" s="136">
        <v>42</v>
      </c>
      <c r="J471" s="456">
        <v>21</v>
      </c>
      <c r="K471" s="457" t="s">
        <v>1710</v>
      </c>
      <c r="L471" s="52">
        <f t="shared" si="18"/>
        <v>0</v>
      </c>
      <c r="M471" s="458" t="s">
        <v>779</v>
      </c>
      <c r="N471" s="58"/>
      <c r="Q471" s="59"/>
      <c r="R471" s="10"/>
      <c r="T471" s="1"/>
    </row>
    <row r="472" spans="2:20" ht="13.5" customHeight="1">
      <c r="B472" s="54"/>
      <c r="C472" s="54"/>
      <c r="D472" s="13"/>
      <c r="E472" s="13"/>
      <c r="F472" s="137" t="s">
        <v>86</v>
      </c>
      <c r="G472" s="138" t="s">
        <v>812</v>
      </c>
      <c r="H472" s="211">
        <v>0</v>
      </c>
      <c r="I472" s="136">
        <v>139</v>
      </c>
      <c r="J472" s="456">
        <v>21</v>
      </c>
      <c r="K472" s="457" t="s">
        <v>1710</v>
      </c>
      <c r="L472" s="52">
        <f t="shared" si="18"/>
        <v>0</v>
      </c>
      <c r="M472" s="458" t="s">
        <v>779</v>
      </c>
      <c r="N472" s="58"/>
      <c r="Q472" s="59"/>
      <c r="R472" s="10"/>
      <c r="T472" s="1"/>
    </row>
    <row r="473" spans="3:20" ht="13.5" customHeight="1">
      <c r="C473" s="359" t="s">
        <v>813</v>
      </c>
      <c r="D473" s="13"/>
      <c r="E473" s="13"/>
      <c r="F473" s="140" t="s">
        <v>815</v>
      </c>
      <c r="G473" s="141" t="s">
        <v>816</v>
      </c>
      <c r="H473" s="211">
        <v>0</v>
      </c>
      <c r="I473" s="111">
        <v>79</v>
      </c>
      <c r="J473" s="404">
        <v>21</v>
      </c>
      <c r="K473" s="405" t="s">
        <v>1710</v>
      </c>
      <c r="L473" s="52">
        <f t="shared" si="18"/>
        <v>0</v>
      </c>
      <c r="M473" s="459" t="s">
        <v>813</v>
      </c>
      <c r="N473" s="58"/>
      <c r="P473" s="10" t="b">
        <f t="shared" si="19"/>
        <v>0</v>
      </c>
      <c r="Q473" s="59"/>
      <c r="R473" s="10"/>
      <c r="T473" s="1"/>
    </row>
    <row r="474" spans="4:20" ht="13.5" customHeight="1">
      <c r="D474" s="13"/>
      <c r="E474" s="13"/>
      <c r="F474" s="140" t="s">
        <v>817</v>
      </c>
      <c r="G474" s="141" t="s">
        <v>818</v>
      </c>
      <c r="H474" s="211">
        <v>0</v>
      </c>
      <c r="I474" s="111">
        <v>119</v>
      </c>
      <c r="J474" s="404">
        <v>21</v>
      </c>
      <c r="K474" s="405" t="s">
        <v>1710</v>
      </c>
      <c r="L474" s="52">
        <f t="shared" si="18"/>
        <v>0</v>
      </c>
      <c r="M474" s="459" t="s">
        <v>813</v>
      </c>
      <c r="N474" s="58"/>
      <c r="P474" s="10" t="b">
        <f t="shared" si="19"/>
        <v>0</v>
      </c>
      <c r="Q474" s="59"/>
      <c r="R474" s="10"/>
      <c r="T474" s="1"/>
    </row>
    <row r="475" spans="2:20" ht="13.5" customHeight="1">
      <c r="B475" s="54"/>
      <c r="C475" s="54"/>
      <c r="D475" s="13"/>
      <c r="E475" s="13"/>
      <c r="F475" s="140" t="s">
        <v>819</v>
      </c>
      <c r="G475" s="141" t="s">
        <v>820</v>
      </c>
      <c r="H475" s="211">
        <v>0</v>
      </c>
      <c r="I475" s="111">
        <v>119</v>
      </c>
      <c r="J475" s="404">
        <v>21</v>
      </c>
      <c r="K475" s="405" t="s">
        <v>1710</v>
      </c>
      <c r="L475" s="52">
        <f t="shared" si="18"/>
        <v>0</v>
      </c>
      <c r="M475" s="459" t="s">
        <v>813</v>
      </c>
      <c r="N475" s="58"/>
      <c r="P475" s="10" t="b">
        <f t="shared" si="19"/>
        <v>0</v>
      </c>
      <c r="Q475" s="59"/>
      <c r="R475" s="10"/>
      <c r="T475" s="1"/>
    </row>
    <row r="476" spans="4:20" ht="13.5" customHeight="1">
      <c r="D476" s="13"/>
      <c r="E476" s="13"/>
      <c r="F476" s="140" t="s">
        <v>821</v>
      </c>
      <c r="G476" s="141" t="s">
        <v>822</v>
      </c>
      <c r="H476" s="211">
        <v>0</v>
      </c>
      <c r="I476" s="111">
        <v>119</v>
      </c>
      <c r="J476" s="404">
        <v>21</v>
      </c>
      <c r="K476" s="405" t="s">
        <v>1710</v>
      </c>
      <c r="L476" s="52">
        <f t="shared" si="18"/>
        <v>0</v>
      </c>
      <c r="M476" s="459" t="s">
        <v>813</v>
      </c>
      <c r="N476" s="58"/>
      <c r="P476" s="10" t="b">
        <f t="shared" si="19"/>
        <v>0</v>
      </c>
      <c r="Q476" s="59"/>
      <c r="R476" s="10"/>
      <c r="T476" s="1"/>
    </row>
    <row r="477" spans="4:20" ht="13.5" customHeight="1">
      <c r="D477" s="13"/>
      <c r="E477" s="13"/>
      <c r="F477" s="140" t="s">
        <v>823</v>
      </c>
      <c r="G477" s="141" t="s">
        <v>824</v>
      </c>
      <c r="H477" s="211">
        <v>0</v>
      </c>
      <c r="I477" s="111">
        <v>119</v>
      </c>
      <c r="J477" s="404">
        <v>21</v>
      </c>
      <c r="K477" s="405" t="s">
        <v>1710</v>
      </c>
      <c r="L477" s="52">
        <f t="shared" si="18"/>
        <v>0</v>
      </c>
      <c r="M477" s="459" t="s">
        <v>813</v>
      </c>
      <c r="N477" s="58"/>
      <c r="P477" s="10" t="b">
        <f t="shared" si="19"/>
        <v>0</v>
      </c>
      <c r="Q477" s="59"/>
      <c r="R477" s="10"/>
      <c r="T477" s="1"/>
    </row>
    <row r="478" spans="4:20" ht="13.5" customHeight="1">
      <c r="D478" s="13"/>
      <c r="E478" s="13"/>
      <c r="F478" s="140" t="s">
        <v>825</v>
      </c>
      <c r="G478" s="141" t="s">
        <v>826</v>
      </c>
      <c r="H478" s="211">
        <v>0</v>
      </c>
      <c r="I478" s="111">
        <v>119</v>
      </c>
      <c r="J478" s="404">
        <v>21</v>
      </c>
      <c r="K478" s="405" t="s">
        <v>1710</v>
      </c>
      <c r="L478" s="52">
        <f t="shared" si="18"/>
        <v>0</v>
      </c>
      <c r="M478" s="459" t="s">
        <v>813</v>
      </c>
      <c r="N478" s="58"/>
      <c r="P478" s="10" t="b">
        <f t="shared" si="19"/>
        <v>0</v>
      </c>
      <c r="Q478" s="59"/>
      <c r="R478" s="10"/>
      <c r="T478" s="1"/>
    </row>
    <row r="479" spans="2:20" ht="13.5" customHeight="1">
      <c r="B479" s="54"/>
      <c r="C479" s="54"/>
      <c r="D479" s="13"/>
      <c r="E479" s="13"/>
      <c r="F479" s="140" t="s">
        <v>827</v>
      </c>
      <c r="G479" s="141" t="s">
        <v>828</v>
      </c>
      <c r="H479" s="211">
        <v>0</v>
      </c>
      <c r="I479" s="111">
        <v>119</v>
      </c>
      <c r="J479" s="404">
        <v>21</v>
      </c>
      <c r="K479" s="405" t="s">
        <v>1710</v>
      </c>
      <c r="L479" s="52">
        <f t="shared" si="18"/>
        <v>0</v>
      </c>
      <c r="M479" s="459" t="s">
        <v>813</v>
      </c>
      <c r="N479" s="58"/>
      <c r="P479" s="10" t="b">
        <f t="shared" si="19"/>
        <v>0</v>
      </c>
      <c r="Q479" s="59"/>
      <c r="R479" s="10"/>
      <c r="T479" s="1"/>
    </row>
    <row r="480" spans="4:20" ht="13.5" customHeight="1">
      <c r="D480" s="13"/>
      <c r="E480" s="13"/>
      <c r="F480" s="140" t="s">
        <v>829</v>
      </c>
      <c r="G480" s="141" t="s">
        <v>830</v>
      </c>
      <c r="H480" s="211">
        <v>0</v>
      </c>
      <c r="I480" s="111">
        <v>119</v>
      </c>
      <c r="J480" s="404">
        <v>21</v>
      </c>
      <c r="K480" s="405" t="s">
        <v>1710</v>
      </c>
      <c r="L480" s="52">
        <f t="shared" si="18"/>
        <v>0</v>
      </c>
      <c r="M480" s="459" t="s">
        <v>813</v>
      </c>
      <c r="N480" s="58"/>
      <c r="P480" s="10" t="b">
        <f t="shared" si="19"/>
        <v>0</v>
      </c>
      <c r="Q480" s="59"/>
      <c r="R480" s="10"/>
      <c r="T480" s="1"/>
    </row>
    <row r="481" spans="4:20" ht="13.5" customHeight="1">
      <c r="D481" s="13"/>
      <c r="E481" s="13"/>
      <c r="F481" s="140" t="s">
        <v>831</v>
      </c>
      <c r="G481" s="141" t="s">
        <v>832</v>
      </c>
      <c r="H481" s="211">
        <v>0</v>
      </c>
      <c r="I481" s="111">
        <v>119</v>
      </c>
      <c r="J481" s="404">
        <v>21</v>
      </c>
      <c r="K481" s="405" t="s">
        <v>1710</v>
      </c>
      <c r="L481" s="52">
        <f t="shared" si="18"/>
        <v>0</v>
      </c>
      <c r="M481" s="459" t="s">
        <v>813</v>
      </c>
      <c r="N481" s="58"/>
      <c r="P481" s="10" t="b">
        <f t="shared" si="19"/>
        <v>0</v>
      </c>
      <c r="Q481" s="59"/>
      <c r="R481" s="10"/>
      <c r="T481" s="1"/>
    </row>
    <row r="482" spans="4:20" ht="13.5" customHeight="1">
      <c r="D482" s="13"/>
      <c r="E482" s="13"/>
      <c r="F482" s="140" t="s">
        <v>833</v>
      </c>
      <c r="G482" s="141" t="s">
        <v>834</v>
      </c>
      <c r="H482" s="211">
        <v>0</v>
      </c>
      <c r="I482" s="111">
        <v>119</v>
      </c>
      <c r="J482" s="404">
        <v>21</v>
      </c>
      <c r="K482" s="405" t="s">
        <v>1710</v>
      </c>
      <c r="L482" s="52">
        <f t="shared" si="18"/>
        <v>0</v>
      </c>
      <c r="M482" s="459" t="s">
        <v>813</v>
      </c>
      <c r="N482" s="58"/>
      <c r="P482" s="10" t="b">
        <f t="shared" si="19"/>
        <v>0</v>
      </c>
      <c r="Q482" s="59"/>
      <c r="R482" s="10"/>
      <c r="T482" s="1"/>
    </row>
    <row r="483" spans="2:20" ht="13.5" customHeight="1">
      <c r="B483" s="54"/>
      <c r="C483" s="54"/>
      <c r="D483" s="13"/>
      <c r="E483" s="13"/>
      <c r="F483" s="140" t="s">
        <v>835</v>
      </c>
      <c r="G483" s="141" t="s">
        <v>836</v>
      </c>
      <c r="H483" s="211">
        <v>0</v>
      </c>
      <c r="I483" s="111">
        <v>119</v>
      </c>
      <c r="J483" s="404">
        <v>21</v>
      </c>
      <c r="K483" s="405" t="s">
        <v>1710</v>
      </c>
      <c r="L483" s="52">
        <f t="shared" si="18"/>
        <v>0</v>
      </c>
      <c r="M483" s="459" t="s">
        <v>813</v>
      </c>
      <c r="N483" s="58"/>
      <c r="P483" s="10" t="b">
        <f t="shared" si="19"/>
        <v>0</v>
      </c>
      <c r="Q483" s="59"/>
      <c r="R483" s="10"/>
      <c r="T483" s="1"/>
    </row>
    <row r="484" spans="4:20" ht="13.5" customHeight="1">
      <c r="D484" s="13"/>
      <c r="E484" s="13"/>
      <c r="F484" s="140" t="s">
        <v>51</v>
      </c>
      <c r="G484" s="141" t="s">
        <v>837</v>
      </c>
      <c r="H484" s="211">
        <v>0</v>
      </c>
      <c r="I484" s="111">
        <v>499</v>
      </c>
      <c r="J484" s="404">
        <v>21</v>
      </c>
      <c r="K484" s="405" t="s">
        <v>1710</v>
      </c>
      <c r="L484" s="52">
        <f t="shared" si="18"/>
        <v>0</v>
      </c>
      <c r="M484" s="459" t="s">
        <v>813</v>
      </c>
      <c r="N484" s="58"/>
      <c r="P484" s="10" t="b">
        <f t="shared" si="19"/>
        <v>0</v>
      </c>
      <c r="Q484" s="59"/>
      <c r="R484" s="10"/>
      <c r="T484" s="1"/>
    </row>
    <row r="485" spans="4:20" ht="13.5" customHeight="1">
      <c r="D485" s="13"/>
      <c r="E485" s="13"/>
      <c r="F485" s="140" t="s">
        <v>52</v>
      </c>
      <c r="G485" s="141" t="s">
        <v>838</v>
      </c>
      <c r="H485" s="211">
        <v>0</v>
      </c>
      <c r="I485" s="111">
        <v>499</v>
      </c>
      <c r="J485" s="404">
        <v>21</v>
      </c>
      <c r="K485" s="405" t="s">
        <v>1710</v>
      </c>
      <c r="L485" s="52">
        <f t="shared" si="18"/>
        <v>0</v>
      </c>
      <c r="M485" s="459" t="s">
        <v>813</v>
      </c>
      <c r="N485" s="58"/>
      <c r="P485" s="10" t="b">
        <f t="shared" si="19"/>
        <v>0</v>
      </c>
      <c r="Q485" s="59"/>
      <c r="R485" s="10"/>
      <c r="T485" s="1"/>
    </row>
    <row r="486" spans="4:20" ht="13.5" customHeight="1">
      <c r="D486" s="13"/>
      <c r="E486" s="13"/>
      <c r="F486" s="140" t="s">
        <v>53</v>
      </c>
      <c r="G486" s="141" t="s">
        <v>839</v>
      </c>
      <c r="H486" s="211">
        <v>0</v>
      </c>
      <c r="I486" s="111">
        <v>499</v>
      </c>
      <c r="J486" s="404">
        <v>21</v>
      </c>
      <c r="K486" s="405" t="s">
        <v>1710</v>
      </c>
      <c r="L486" s="52">
        <f t="shared" si="18"/>
        <v>0</v>
      </c>
      <c r="M486" s="459" t="s">
        <v>813</v>
      </c>
      <c r="N486" s="58"/>
      <c r="P486" s="10" t="b">
        <f t="shared" si="19"/>
        <v>0</v>
      </c>
      <c r="Q486" s="59"/>
      <c r="R486" s="10"/>
      <c r="T486" s="1"/>
    </row>
    <row r="487" spans="4:20" ht="13.5" customHeight="1">
      <c r="D487" s="13"/>
      <c r="E487" s="13"/>
      <c r="F487" s="140" t="s">
        <v>43</v>
      </c>
      <c r="G487" s="141" t="s">
        <v>840</v>
      </c>
      <c r="H487" s="211">
        <v>0</v>
      </c>
      <c r="I487" s="111">
        <v>299</v>
      </c>
      <c r="J487" s="404">
        <v>21</v>
      </c>
      <c r="K487" s="405" t="s">
        <v>1710</v>
      </c>
      <c r="L487" s="52">
        <f t="shared" si="18"/>
        <v>0</v>
      </c>
      <c r="M487" s="459" t="s">
        <v>813</v>
      </c>
      <c r="N487" s="58"/>
      <c r="Q487" s="59"/>
      <c r="R487" s="10"/>
      <c r="T487" s="1"/>
    </row>
    <row r="488" spans="4:20" ht="13.5" customHeight="1">
      <c r="D488" s="13"/>
      <c r="E488" s="13"/>
      <c r="F488" s="140" t="s">
        <v>44</v>
      </c>
      <c r="G488" s="141" t="s">
        <v>841</v>
      </c>
      <c r="H488" s="211">
        <v>0</v>
      </c>
      <c r="I488" s="111">
        <v>299</v>
      </c>
      <c r="J488" s="404">
        <v>21</v>
      </c>
      <c r="K488" s="405" t="s">
        <v>1710</v>
      </c>
      <c r="L488" s="52">
        <f t="shared" si="18"/>
        <v>0</v>
      </c>
      <c r="M488" s="459" t="s">
        <v>813</v>
      </c>
      <c r="N488" s="58"/>
      <c r="Q488" s="59"/>
      <c r="R488" s="10"/>
      <c r="T488" s="1"/>
    </row>
    <row r="489" spans="4:20" ht="13.5" customHeight="1">
      <c r="D489" s="13"/>
      <c r="E489" s="13"/>
      <c r="F489" s="140" t="s">
        <v>48</v>
      </c>
      <c r="G489" s="141" t="s">
        <v>842</v>
      </c>
      <c r="H489" s="211">
        <v>0</v>
      </c>
      <c r="I489" s="111">
        <v>219</v>
      </c>
      <c r="J489" s="404">
        <v>21</v>
      </c>
      <c r="K489" s="405" t="s">
        <v>1710</v>
      </c>
      <c r="L489" s="52">
        <f t="shared" si="18"/>
        <v>0</v>
      </c>
      <c r="M489" s="459" t="s">
        <v>813</v>
      </c>
      <c r="N489" s="58"/>
      <c r="Q489" s="59"/>
      <c r="R489" s="10"/>
      <c r="T489" s="1"/>
    </row>
    <row r="490" spans="4:20" ht="13.5" customHeight="1">
      <c r="D490" s="13"/>
      <c r="E490" s="13"/>
      <c r="F490" s="140" t="s">
        <v>45</v>
      </c>
      <c r="G490" s="141" t="s">
        <v>843</v>
      </c>
      <c r="H490" s="211">
        <v>0</v>
      </c>
      <c r="I490" s="111">
        <v>359</v>
      </c>
      <c r="J490" s="404">
        <v>21</v>
      </c>
      <c r="K490" s="405" t="s">
        <v>1710</v>
      </c>
      <c r="L490" s="52">
        <f t="shared" si="18"/>
        <v>0</v>
      </c>
      <c r="M490" s="459" t="s">
        <v>813</v>
      </c>
      <c r="N490" s="58"/>
      <c r="Q490" s="59"/>
      <c r="R490" s="10"/>
      <c r="T490" s="1"/>
    </row>
    <row r="491" spans="4:20" ht="13.5" customHeight="1">
      <c r="D491" s="13"/>
      <c r="E491" s="13"/>
      <c r="F491" s="140" t="s">
        <v>46</v>
      </c>
      <c r="G491" s="141" t="s">
        <v>844</v>
      </c>
      <c r="H491" s="211">
        <v>0</v>
      </c>
      <c r="I491" s="111">
        <v>449</v>
      </c>
      <c r="J491" s="404">
        <v>21</v>
      </c>
      <c r="K491" s="405" t="s">
        <v>1710</v>
      </c>
      <c r="L491" s="52">
        <f t="shared" si="18"/>
        <v>0</v>
      </c>
      <c r="M491" s="459" t="s">
        <v>813</v>
      </c>
      <c r="N491" s="58"/>
      <c r="Q491" s="59"/>
      <c r="R491" s="10"/>
      <c r="T491" s="1"/>
    </row>
    <row r="492" spans="4:20" ht="13.5" customHeight="1">
      <c r="D492" s="13"/>
      <c r="E492" s="13"/>
      <c r="F492" s="140" t="s">
        <v>47</v>
      </c>
      <c r="G492" s="141" t="s">
        <v>845</v>
      </c>
      <c r="H492" s="211">
        <v>0</v>
      </c>
      <c r="I492" s="111">
        <v>269</v>
      </c>
      <c r="J492" s="404">
        <v>21</v>
      </c>
      <c r="K492" s="405" t="s">
        <v>1710</v>
      </c>
      <c r="L492" s="52">
        <f t="shared" si="18"/>
        <v>0</v>
      </c>
      <c r="M492" s="459" t="s">
        <v>813</v>
      </c>
      <c r="N492" s="58"/>
      <c r="Q492" s="59"/>
      <c r="R492" s="10"/>
      <c r="T492" s="1"/>
    </row>
    <row r="493" spans="4:20" ht="13.5" customHeight="1">
      <c r="D493" s="13"/>
      <c r="E493" s="13"/>
      <c r="F493" s="140" t="s">
        <v>42</v>
      </c>
      <c r="G493" s="141" t="s">
        <v>846</v>
      </c>
      <c r="H493" s="211">
        <v>0</v>
      </c>
      <c r="I493" s="111">
        <v>499</v>
      </c>
      <c r="J493" s="404">
        <v>21</v>
      </c>
      <c r="K493" s="405" t="s">
        <v>1710</v>
      </c>
      <c r="L493" s="52">
        <f t="shared" si="18"/>
        <v>0</v>
      </c>
      <c r="M493" s="459" t="s">
        <v>813</v>
      </c>
      <c r="N493" s="58"/>
      <c r="Q493" s="59"/>
      <c r="R493" s="10"/>
      <c r="T493" s="1"/>
    </row>
    <row r="494" spans="4:20" ht="13.5" customHeight="1">
      <c r="D494" s="13"/>
      <c r="E494" s="13"/>
      <c r="F494" s="140" t="s">
        <v>49</v>
      </c>
      <c r="G494" s="141" t="s">
        <v>847</v>
      </c>
      <c r="H494" s="211">
        <v>0</v>
      </c>
      <c r="I494" s="111">
        <v>239</v>
      </c>
      <c r="J494" s="404">
        <v>21</v>
      </c>
      <c r="K494" s="405" t="s">
        <v>1710</v>
      </c>
      <c r="L494" s="52">
        <f t="shared" si="18"/>
        <v>0</v>
      </c>
      <c r="M494" s="459" t="s">
        <v>813</v>
      </c>
      <c r="N494" s="58"/>
      <c r="Q494" s="59"/>
      <c r="R494" s="10"/>
      <c r="T494" s="1"/>
    </row>
    <row r="495" spans="4:20" ht="13.5" customHeight="1">
      <c r="D495" s="13"/>
      <c r="E495" s="13"/>
      <c r="F495" s="140" t="s">
        <v>848</v>
      </c>
      <c r="G495" s="141" t="s">
        <v>849</v>
      </c>
      <c r="H495" s="211">
        <v>0</v>
      </c>
      <c r="I495" s="111">
        <v>299</v>
      </c>
      <c r="J495" s="404">
        <v>21</v>
      </c>
      <c r="K495" s="405" t="s">
        <v>1710</v>
      </c>
      <c r="L495" s="52">
        <f t="shared" si="18"/>
        <v>0</v>
      </c>
      <c r="M495" s="459" t="s">
        <v>813</v>
      </c>
      <c r="N495" s="58"/>
      <c r="Q495" s="59"/>
      <c r="R495" s="10"/>
      <c r="T495" s="1"/>
    </row>
    <row r="496" spans="4:20" ht="13.5" customHeight="1">
      <c r="D496" s="13"/>
      <c r="E496" s="13"/>
      <c r="F496" s="140" t="s">
        <v>587</v>
      </c>
      <c r="G496" s="141" t="s">
        <v>590</v>
      </c>
      <c r="H496" s="211">
        <v>0</v>
      </c>
      <c r="I496" s="111">
        <v>399</v>
      </c>
      <c r="J496" s="404">
        <v>21</v>
      </c>
      <c r="K496" s="405" t="s">
        <v>1710</v>
      </c>
      <c r="L496" s="52">
        <f t="shared" si="18"/>
        <v>0</v>
      </c>
      <c r="M496" s="459" t="s">
        <v>813</v>
      </c>
      <c r="N496" s="58"/>
      <c r="Q496" s="59"/>
      <c r="R496" s="10"/>
      <c r="T496" s="1"/>
    </row>
    <row r="497" spans="4:20" ht="13.5" customHeight="1">
      <c r="D497" s="13"/>
      <c r="E497" s="13"/>
      <c r="F497" s="140" t="s">
        <v>588</v>
      </c>
      <c r="G497" s="141" t="s">
        <v>589</v>
      </c>
      <c r="H497" s="211">
        <v>0</v>
      </c>
      <c r="I497" s="111">
        <v>399</v>
      </c>
      <c r="J497" s="404">
        <v>21</v>
      </c>
      <c r="K497" s="405" t="s">
        <v>1710</v>
      </c>
      <c r="L497" s="52">
        <f t="shared" si="18"/>
        <v>0</v>
      </c>
      <c r="M497" s="459" t="s">
        <v>813</v>
      </c>
      <c r="N497" s="58"/>
      <c r="Q497" s="59"/>
      <c r="R497" s="10"/>
      <c r="T497" s="1"/>
    </row>
    <row r="498" spans="4:20" ht="13.5" customHeight="1">
      <c r="D498" s="13"/>
      <c r="E498" s="13"/>
      <c r="F498" s="140" t="s">
        <v>850</v>
      </c>
      <c r="G498" s="141" t="s">
        <v>851</v>
      </c>
      <c r="H498" s="211">
        <v>0</v>
      </c>
      <c r="I498" s="111">
        <v>399</v>
      </c>
      <c r="J498" s="404">
        <v>21</v>
      </c>
      <c r="K498" s="405" t="s">
        <v>1710</v>
      </c>
      <c r="L498" s="52">
        <f t="shared" si="18"/>
        <v>0</v>
      </c>
      <c r="M498" s="459" t="s">
        <v>813</v>
      </c>
      <c r="N498" s="58"/>
      <c r="Q498" s="59"/>
      <c r="R498" s="10"/>
      <c r="T498" s="1"/>
    </row>
    <row r="499" spans="4:20" ht="13.5" customHeight="1">
      <c r="D499" s="13"/>
      <c r="E499" s="13"/>
      <c r="F499" s="140" t="s">
        <v>583</v>
      </c>
      <c r="G499" s="141" t="s">
        <v>584</v>
      </c>
      <c r="H499" s="211">
        <v>0</v>
      </c>
      <c r="I499" s="111">
        <v>399</v>
      </c>
      <c r="J499" s="404">
        <v>21</v>
      </c>
      <c r="K499" s="405" t="s">
        <v>1710</v>
      </c>
      <c r="L499" s="52">
        <f t="shared" si="18"/>
        <v>0</v>
      </c>
      <c r="M499" s="459" t="s">
        <v>813</v>
      </c>
      <c r="N499" s="58"/>
      <c r="Q499" s="59"/>
      <c r="R499" s="10"/>
      <c r="T499" s="1"/>
    </row>
    <row r="500" spans="4:20" ht="13.5" customHeight="1">
      <c r="D500" s="13"/>
      <c r="E500" s="13"/>
      <c r="F500" s="140" t="s">
        <v>585</v>
      </c>
      <c r="G500" s="141" t="s">
        <v>586</v>
      </c>
      <c r="H500" s="211">
        <v>0</v>
      </c>
      <c r="I500" s="111">
        <v>399</v>
      </c>
      <c r="J500" s="404">
        <v>21</v>
      </c>
      <c r="K500" s="405" t="s">
        <v>1710</v>
      </c>
      <c r="L500" s="52">
        <f t="shared" si="18"/>
        <v>0</v>
      </c>
      <c r="M500" s="459" t="s">
        <v>813</v>
      </c>
      <c r="N500" s="58"/>
      <c r="Q500" s="59"/>
      <c r="R500" s="10"/>
      <c r="T500" s="1"/>
    </row>
    <row r="501" spans="4:20" ht="13.5" customHeight="1">
      <c r="D501" s="13"/>
      <c r="E501" s="13"/>
      <c r="F501" s="140" t="s">
        <v>852</v>
      </c>
      <c r="G501" s="141" t="s">
        <v>853</v>
      </c>
      <c r="H501" s="211">
        <v>0</v>
      </c>
      <c r="I501" s="111">
        <v>499</v>
      </c>
      <c r="J501" s="404">
        <v>21</v>
      </c>
      <c r="K501" s="405" t="s">
        <v>1710</v>
      </c>
      <c r="L501" s="52">
        <f t="shared" si="18"/>
        <v>0</v>
      </c>
      <c r="M501" s="459" t="s">
        <v>813</v>
      </c>
      <c r="N501" s="58"/>
      <c r="Q501" s="59"/>
      <c r="R501" s="10"/>
      <c r="T501" s="1"/>
    </row>
    <row r="502" spans="4:20" ht="13.5" customHeight="1">
      <c r="D502" s="13"/>
      <c r="E502" s="13"/>
      <c r="F502" s="140" t="s">
        <v>854</v>
      </c>
      <c r="G502" s="141" t="s">
        <v>855</v>
      </c>
      <c r="H502" s="211">
        <v>0</v>
      </c>
      <c r="I502" s="111">
        <v>379</v>
      </c>
      <c r="J502" s="404">
        <v>21</v>
      </c>
      <c r="K502" s="405" t="s">
        <v>1710</v>
      </c>
      <c r="L502" s="52">
        <f t="shared" si="18"/>
        <v>0</v>
      </c>
      <c r="M502" s="459" t="s">
        <v>813</v>
      </c>
      <c r="N502" s="58"/>
      <c r="Q502" s="59"/>
      <c r="R502" s="10"/>
      <c r="T502" s="1"/>
    </row>
    <row r="503" spans="4:20" ht="13.5" customHeight="1">
      <c r="D503" s="13"/>
      <c r="E503" s="13"/>
      <c r="F503" s="140" t="s">
        <v>856</v>
      </c>
      <c r="G503" s="141" t="s">
        <v>857</v>
      </c>
      <c r="H503" s="211">
        <v>0</v>
      </c>
      <c r="I503" s="111">
        <v>419</v>
      </c>
      <c r="J503" s="404">
        <v>21</v>
      </c>
      <c r="K503" s="405" t="s">
        <v>1710</v>
      </c>
      <c r="L503" s="52">
        <f t="shared" si="18"/>
        <v>0</v>
      </c>
      <c r="M503" s="459" t="s">
        <v>813</v>
      </c>
      <c r="N503" s="58"/>
      <c r="Q503" s="59"/>
      <c r="R503" s="10"/>
      <c r="T503" s="1"/>
    </row>
    <row r="504" spans="4:20" ht="13.5" customHeight="1">
      <c r="D504" s="13"/>
      <c r="E504" s="13"/>
      <c r="F504" s="140" t="s">
        <v>858</v>
      </c>
      <c r="G504" s="141" t="s">
        <v>859</v>
      </c>
      <c r="H504" s="211">
        <v>0</v>
      </c>
      <c r="I504" s="111">
        <v>159</v>
      </c>
      <c r="J504" s="404">
        <v>21</v>
      </c>
      <c r="K504" s="405" t="s">
        <v>1710</v>
      </c>
      <c r="L504" s="52">
        <f t="shared" si="18"/>
        <v>0</v>
      </c>
      <c r="M504" s="459" t="s">
        <v>813</v>
      </c>
      <c r="N504" s="58"/>
      <c r="Q504" s="59"/>
      <c r="R504" s="10"/>
      <c r="T504" s="1"/>
    </row>
    <row r="505" spans="4:20" ht="13.5" customHeight="1">
      <c r="D505" s="13"/>
      <c r="E505" s="13"/>
      <c r="F505" s="140" t="s">
        <v>591</v>
      </c>
      <c r="G505" s="141" t="s">
        <v>592</v>
      </c>
      <c r="H505" s="211">
        <v>0</v>
      </c>
      <c r="I505" s="111">
        <v>599</v>
      </c>
      <c r="J505" s="404">
        <v>21</v>
      </c>
      <c r="K505" s="405" t="s">
        <v>1710</v>
      </c>
      <c r="L505" s="52">
        <f t="shared" si="18"/>
        <v>0</v>
      </c>
      <c r="M505" s="459" t="s">
        <v>813</v>
      </c>
      <c r="N505" s="58"/>
      <c r="Q505" s="59"/>
      <c r="R505" s="10"/>
      <c r="T505" s="1"/>
    </row>
    <row r="506" spans="4:20" ht="13.5" customHeight="1">
      <c r="D506" s="13"/>
      <c r="E506" s="13"/>
      <c r="F506" s="140" t="s">
        <v>860</v>
      </c>
      <c r="G506" s="141" t="s">
        <v>861</v>
      </c>
      <c r="H506" s="211">
        <v>0</v>
      </c>
      <c r="I506" s="111">
        <v>599</v>
      </c>
      <c r="J506" s="404">
        <v>21</v>
      </c>
      <c r="K506" s="405" t="s">
        <v>1710</v>
      </c>
      <c r="L506" s="52">
        <f t="shared" si="18"/>
        <v>0</v>
      </c>
      <c r="M506" s="459" t="s">
        <v>813</v>
      </c>
      <c r="N506" s="58"/>
      <c r="Q506" s="59"/>
      <c r="R506" s="10"/>
      <c r="T506" s="1"/>
    </row>
    <row r="507" spans="4:20" ht="13.5" customHeight="1">
      <c r="D507" s="13"/>
      <c r="E507" s="13"/>
      <c r="F507" s="140" t="s">
        <v>862</v>
      </c>
      <c r="G507" s="141" t="s">
        <v>863</v>
      </c>
      <c r="H507" s="211">
        <v>0</v>
      </c>
      <c r="I507" s="111">
        <v>599</v>
      </c>
      <c r="J507" s="404">
        <v>21</v>
      </c>
      <c r="K507" s="405" t="s">
        <v>1710</v>
      </c>
      <c r="L507" s="52">
        <f t="shared" si="18"/>
        <v>0</v>
      </c>
      <c r="M507" s="459" t="s">
        <v>813</v>
      </c>
      <c r="N507" s="58"/>
      <c r="Q507" s="59"/>
      <c r="R507" s="10"/>
      <c r="T507" s="1"/>
    </row>
    <row r="508" spans="4:20" ht="13.5" customHeight="1">
      <c r="D508" s="13"/>
      <c r="E508" s="13"/>
      <c r="F508" s="140" t="s">
        <v>864</v>
      </c>
      <c r="G508" s="141" t="s">
        <v>865</v>
      </c>
      <c r="H508" s="211">
        <v>0</v>
      </c>
      <c r="I508" s="111">
        <v>199</v>
      </c>
      <c r="J508" s="404">
        <v>21</v>
      </c>
      <c r="K508" s="405" t="s">
        <v>1710</v>
      </c>
      <c r="L508" s="52">
        <f t="shared" si="18"/>
        <v>0</v>
      </c>
      <c r="M508" s="459" t="s">
        <v>813</v>
      </c>
      <c r="N508" s="58"/>
      <c r="Q508" s="59"/>
      <c r="R508" s="10"/>
      <c r="T508" s="1"/>
    </row>
    <row r="509" spans="2:20" ht="13.5" customHeight="1">
      <c r="B509" s="54"/>
      <c r="C509" s="360" t="s">
        <v>867</v>
      </c>
      <c r="D509" s="13"/>
      <c r="E509" s="13"/>
      <c r="F509" s="143" t="s">
        <v>302</v>
      </c>
      <c r="G509" s="144" t="s">
        <v>303</v>
      </c>
      <c r="H509" s="211">
        <v>0</v>
      </c>
      <c r="I509" s="145">
        <v>399</v>
      </c>
      <c r="J509" s="460">
        <v>21</v>
      </c>
      <c r="K509" s="461" t="s">
        <v>1710</v>
      </c>
      <c r="L509" s="52">
        <f t="shared" si="18"/>
        <v>0</v>
      </c>
      <c r="M509" s="462" t="s">
        <v>867</v>
      </c>
      <c r="N509" s="58"/>
      <c r="P509" s="10" t="b">
        <f t="shared" si="19"/>
        <v>0</v>
      </c>
      <c r="Q509" s="59"/>
      <c r="R509" s="10"/>
      <c r="T509" s="1"/>
    </row>
    <row r="510" spans="4:20" ht="13.5" customHeight="1">
      <c r="D510" s="13"/>
      <c r="E510" s="13"/>
      <c r="F510" s="143" t="s">
        <v>252</v>
      </c>
      <c r="G510" s="144" t="s">
        <v>253</v>
      </c>
      <c r="H510" s="211">
        <v>0</v>
      </c>
      <c r="I510" s="145">
        <v>699</v>
      </c>
      <c r="J510" s="460">
        <v>21</v>
      </c>
      <c r="K510" s="461" t="s">
        <v>1710</v>
      </c>
      <c r="L510" s="52">
        <f t="shared" si="18"/>
        <v>0</v>
      </c>
      <c r="M510" s="462" t="s">
        <v>867</v>
      </c>
      <c r="N510" s="58"/>
      <c r="P510" s="10" t="b">
        <f t="shared" si="19"/>
        <v>0</v>
      </c>
      <c r="Q510" s="59"/>
      <c r="R510" s="10"/>
      <c r="T510" s="1"/>
    </row>
    <row r="511" spans="4:20" ht="13.5" customHeight="1">
      <c r="D511" s="13"/>
      <c r="E511" s="13"/>
      <c r="F511" s="143" t="s">
        <v>254</v>
      </c>
      <c r="G511" s="144" t="s">
        <v>255</v>
      </c>
      <c r="H511" s="211">
        <v>0</v>
      </c>
      <c r="I511" s="145">
        <v>799</v>
      </c>
      <c r="J511" s="460">
        <v>21</v>
      </c>
      <c r="K511" s="461" t="s">
        <v>1710</v>
      </c>
      <c r="L511" s="52">
        <f t="shared" si="18"/>
        <v>0</v>
      </c>
      <c r="M511" s="462" t="s">
        <v>867</v>
      </c>
      <c r="N511" s="58"/>
      <c r="P511" s="10" t="b">
        <f t="shared" si="19"/>
        <v>0</v>
      </c>
      <c r="Q511" s="59"/>
      <c r="R511" s="10"/>
      <c r="T511" s="1"/>
    </row>
    <row r="512" spans="4:20" ht="13.5" customHeight="1">
      <c r="D512" s="13"/>
      <c r="E512" s="13"/>
      <c r="F512" s="143" t="s">
        <v>258</v>
      </c>
      <c r="G512" s="144" t="s">
        <v>259</v>
      </c>
      <c r="H512" s="211">
        <v>0</v>
      </c>
      <c r="I512" s="145">
        <v>299</v>
      </c>
      <c r="J512" s="460">
        <v>21</v>
      </c>
      <c r="K512" s="461" t="s">
        <v>1710</v>
      </c>
      <c r="L512" s="52">
        <f t="shared" si="18"/>
        <v>0</v>
      </c>
      <c r="M512" s="462" t="s">
        <v>867</v>
      </c>
      <c r="N512" s="58"/>
      <c r="P512" s="10" t="b">
        <f t="shared" si="19"/>
        <v>0</v>
      </c>
      <c r="Q512" s="59"/>
      <c r="R512" s="10"/>
      <c r="T512" s="1"/>
    </row>
    <row r="513" spans="2:20" ht="13.5" customHeight="1">
      <c r="B513" s="54"/>
      <c r="C513" s="54"/>
      <c r="D513" s="13"/>
      <c r="E513" s="13"/>
      <c r="F513" s="143" t="s">
        <v>260</v>
      </c>
      <c r="G513" s="144" t="s">
        <v>261</v>
      </c>
      <c r="H513" s="211">
        <v>0</v>
      </c>
      <c r="I513" s="145">
        <v>359</v>
      </c>
      <c r="J513" s="460">
        <v>21</v>
      </c>
      <c r="K513" s="461" t="s">
        <v>1710</v>
      </c>
      <c r="L513" s="52">
        <f t="shared" si="18"/>
        <v>0</v>
      </c>
      <c r="M513" s="462" t="s">
        <v>867</v>
      </c>
      <c r="N513" s="58"/>
      <c r="P513" s="10" t="b">
        <f t="shared" si="19"/>
        <v>0</v>
      </c>
      <c r="Q513" s="59"/>
      <c r="R513" s="10"/>
      <c r="T513" s="1"/>
    </row>
    <row r="514" spans="4:20" ht="13.5" customHeight="1">
      <c r="D514" s="13"/>
      <c r="E514" s="13"/>
      <c r="F514" s="143" t="s">
        <v>250</v>
      </c>
      <c r="G514" s="144" t="s">
        <v>251</v>
      </c>
      <c r="H514" s="211">
        <v>0</v>
      </c>
      <c r="I514" s="145">
        <v>199</v>
      </c>
      <c r="J514" s="460">
        <v>21</v>
      </c>
      <c r="K514" s="461" t="s">
        <v>1710</v>
      </c>
      <c r="L514" s="52">
        <f t="shared" si="18"/>
        <v>0</v>
      </c>
      <c r="M514" s="462" t="s">
        <v>867</v>
      </c>
      <c r="N514" s="58"/>
      <c r="P514" s="10" t="b">
        <f t="shared" si="19"/>
        <v>0</v>
      </c>
      <c r="Q514" s="59"/>
      <c r="R514" s="10"/>
      <c r="T514" s="1"/>
    </row>
    <row r="515" spans="4:20" ht="13.5" customHeight="1">
      <c r="D515" s="13"/>
      <c r="E515" s="13"/>
      <c r="F515" s="143" t="s">
        <v>262</v>
      </c>
      <c r="G515" s="144" t="s">
        <v>263</v>
      </c>
      <c r="H515" s="211">
        <v>0</v>
      </c>
      <c r="I515" s="145">
        <v>799</v>
      </c>
      <c r="J515" s="460">
        <v>21</v>
      </c>
      <c r="K515" s="461" t="s">
        <v>1710</v>
      </c>
      <c r="L515" s="52">
        <f t="shared" si="18"/>
        <v>0</v>
      </c>
      <c r="M515" s="462" t="s">
        <v>867</v>
      </c>
      <c r="N515" s="58"/>
      <c r="P515" s="10" t="b">
        <f t="shared" si="19"/>
        <v>0</v>
      </c>
      <c r="Q515" s="59"/>
      <c r="R515" s="10"/>
      <c r="T515" s="1"/>
    </row>
    <row r="516" spans="4:20" ht="13.5" customHeight="1">
      <c r="D516" s="13"/>
      <c r="E516" s="13"/>
      <c r="F516" s="143" t="s">
        <v>264</v>
      </c>
      <c r="G516" s="144" t="s">
        <v>265</v>
      </c>
      <c r="H516" s="211">
        <v>0</v>
      </c>
      <c r="I516" s="145">
        <v>239</v>
      </c>
      <c r="J516" s="460">
        <v>21</v>
      </c>
      <c r="K516" s="461" t="s">
        <v>1710</v>
      </c>
      <c r="L516" s="52">
        <f t="shared" si="18"/>
        <v>0</v>
      </c>
      <c r="M516" s="462" t="s">
        <v>867</v>
      </c>
      <c r="N516" s="58"/>
      <c r="P516" s="10" t="b">
        <f t="shared" si="19"/>
        <v>0</v>
      </c>
      <c r="Q516" s="59"/>
      <c r="R516" s="10"/>
      <c r="T516" s="1"/>
    </row>
    <row r="517" spans="2:20" ht="13.5" customHeight="1">
      <c r="B517" s="54"/>
      <c r="C517" s="54"/>
      <c r="D517" s="13"/>
      <c r="E517" s="13"/>
      <c r="F517" s="143" t="s">
        <v>868</v>
      </c>
      <c r="G517" s="144" t="s">
        <v>869</v>
      </c>
      <c r="H517" s="211">
        <v>0</v>
      </c>
      <c r="I517" s="145">
        <v>349</v>
      </c>
      <c r="J517" s="460">
        <v>21</v>
      </c>
      <c r="K517" s="461" t="s">
        <v>1710</v>
      </c>
      <c r="L517" s="52">
        <f t="shared" si="18"/>
        <v>0</v>
      </c>
      <c r="M517" s="462" t="s">
        <v>867</v>
      </c>
      <c r="N517" s="58"/>
      <c r="P517" s="10" t="b">
        <f t="shared" si="19"/>
        <v>0</v>
      </c>
      <c r="Q517" s="59"/>
      <c r="R517" s="10"/>
      <c r="T517" s="1"/>
    </row>
    <row r="518" spans="4:20" ht="13.5" customHeight="1">
      <c r="D518" s="13"/>
      <c r="E518" s="13"/>
      <c r="F518" s="143" t="s">
        <v>870</v>
      </c>
      <c r="G518" s="144" t="s">
        <v>871</v>
      </c>
      <c r="H518" s="211">
        <v>0</v>
      </c>
      <c r="I518" s="145">
        <v>439</v>
      </c>
      <c r="J518" s="460">
        <v>21</v>
      </c>
      <c r="K518" s="461" t="s">
        <v>1710</v>
      </c>
      <c r="L518" s="52">
        <f t="shared" si="18"/>
        <v>0</v>
      </c>
      <c r="M518" s="462" t="s">
        <v>867</v>
      </c>
      <c r="N518" s="58"/>
      <c r="P518" s="10" t="b">
        <f t="shared" si="19"/>
        <v>0</v>
      </c>
      <c r="Q518" s="59"/>
      <c r="R518" s="10"/>
      <c r="T518" s="1"/>
    </row>
    <row r="519" spans="4:20" ht="13.5" customHeight="1">
      <c r="D519" s="13"/>
      <c r="E519" s="13"/>
      <c r="F519" s="143" t="s">
        <v>270</v>
      </c>
      <c r="G519" s="144" t="s">
        <v>271</v>
      </c>
      <c r="H519" s="211">
        <v>0</v>
      </c>
      <c r="I519" s="145">
        <v>699</v>
      </c>
      <c r="J519" s="460">
        <v>21</v>
      </c>
      <c r="K519" s="461" t="s">
        <v>1710</v>
      </c>
      <c r="L519" s="52">
        <f aca="true" t="shared" si="20" ref="L519:L582">PRODUCT(H519,I519)</f>
        <v>0</v>
      </c>
      <c r="M519" s="462" t="s">
        <v>867</v>
      </c>
      <c r="N519" s="58"/>
      <c r="P519" s="10" t="b">
        <f aca="true" t="shared" si="21" ref="P519:P563">H519&gt;0</f>
        <v>0</v>
      </c>
      <c r="Q519" s="59"/>
      <c r="R519" s="10"/>
      <c r="T519" s="1"/>
    </row>
    <row r="520" spans="4:20" ht="13.5" customHeight="1">
      <c r="D520" s="13"/>
      <c r="E520" s="13"/>
      <c r="F520" s="143" t="s">
        <v>272</v>
      </c>
      <c r="G520" s="144" t="s">
        <v>273</v>
      </c>
      <c r="H520" s="211">
        <v>0</v>
      </c>
      <c r="I520" s="145">
        <v>399</v>
      </c>
      <c r="J520" s="460">
        <v>21</v>
      </c>
      <c r="K520" s="461" t="s">
        <v>1710</v>
      </c>
      <c r="L520" s="52">
        <f t="shared" si="20"/>
        <v>0</v>
      </c>
      <c r="M520" s="462" t="s">
        <v>867</v>
      </c>
      <c r="N520" s="58"/>
      <c r="P520" s="10" t="b">
        <f t="shared" si="21"/>
        <v>0</v>
      </c>
      <c r="Q520" s="59"/>
      <c r="R520" s="10"/>
      <c r="T520" s="1"/>
    </row>
    <row r="521" spans="2:20" ht="13.5" customHeight="1">
      <c r="B521" s="54"/>
      <c r="C521" s="54"/>
      <c r="D521" s="13"/>
      <c r="E521" s="13"/>
      <c r="F521" s="143" t="s">
        <v>274</v>
      </c>
      <c r="G521" s="144" t="s">
        <v>275</v>
      </c>
      <c r="H521" s="211">
        <v>0</v>
      </c>
      <c r="I521" s="145">
        <v>399</v>
      </c>
      <c r="J521" s="460">
        <v>21</v>
      </c>
      <c r="K521" s="461" t="s">
        <v>1710</v>
      </c>
      <c r="L521" s="52">
        <f t="shared" si="20"/>
        <v>0</v>
      </c>
      <c r="M521" s="462" t="s">
        <v>867</v>
      </c>
      <c r="N521" s="58"/>
      <c r="P521" s="10" t="b">
        <f t="shared" si="21"/>
        <v>0</v>
      </c>
      <c r="Q521" s="59"/>
      <c r="R521" s="10"/>
      <c r="T521" s="1"/>
    </row>
    <row r="522" spans="4:20" ht="13.5" customHeight="1">
      <c r="D522" s="13"/>
      <c r="E522" s="13"/>
      <c r="F522" s="143" t="s">
        <v>276</v>
      </c>
      <c r="G522" s="144" t="s">
        <v>277</v>
      </c>
      <c r="H522" s="211">
        <v>0</v>
      </c>
      <c r="I522" s="145">
        <v>399</v>
      </c>
      <c r="J522" s="460">
        <v>21</v>
      </c>
      <c r="K522" s="461" t="s">
        <v>1710</v>
      </c>
      <c r="L522" s="52">
        <f t="shared" si="20"/>
        <v>0</v>
      </c>
      <c r="M522" s="462" t="s">
        <v>867</v>
      </c>
      <c r="N522" s="58"/>
      <c r="P522" s="10" t="b">
        <f t="shared" si="21"/>
        <v>0</v>
      </c>
      <c r="Q522" s="59"/>
      <c r="R522" s="10"/>
      <c r="T522" s="1"/>
    </row>
    <row r="523" spans="4:20" ht="13.5" customHeight="1">
      <c r="D523" s="13"/>
      <c r="E523" s="13"/>
      <c r="F523" s="143" t="s">
        <v>282</v>
      </c>
      <c r="G523" s="144" t="s">
        <v>872</v>
      </c>
      <c r="H523" s="211">
        <v>0</v>
      </c>
      <c r="I523" s="145">
        <v>1199</v>
      </c>
      <c r="J523" s="460">
        <v>21</v>
      </c>
      <c r="K523" s="461" t="s">
        <v>1710</v>
      </c>
      <c r="L523" s="52">
        <f t="shared" si="20"/>
        <v>0</v>
      </c>
      <c r="M523" s="462" t="s">
        <v>867</v>
      </c>
      <c r="N523" s="58"/>
      <c r="P523" s="10" t="b">
        <f t="shared" si="21"/>
        <v>0</v>
      </c>
      <c r="Q523" s="59"/>
      <c r="R523" s="10"/>
      <c r="T523" s="1"/>
    </row>
    <row r="524" spans="4:20" ht="13.5" customHeight="1">
      <c r="D524" s="13"/>
      <c r="E524" s="13"/>
      <c r="F524" s="143" t="s">
        <v>284</v>
      </c>
      <c r="G524" s="144" t="s">
        <v>873</v>
      </c>
      <c r="H524" s="211">
        <v>0</v>
      </c>
      <c r="I524" s="145">
        <v>1199</v>
      </c>
      <c r="J524" s="460">
        <v>21</v>
      </c>
      <c r="K524" s="461" t="s">
        <v>1710</v>
      </c>
      <c r="L524" s="52">
        <f t="shared" si="20"/>
        <v>0</v>
      </c>
      <c r="M524" s="462" t="s">
        <v>867</v>
      </c>
      <c r="N524" s="58"/>
      <c r="P524" s="10" t="b">
        <f t="shared" si="21"/>
        <v>0</v>
      </c>
      <c r="Q524" s="59"/>
      <c r="R524" s="10"/>
      <c r="T524" s="1"/>
    </row>
    <row r="525" spans="2:20" ht="13.5" customHeight="1">
      <c r="B525" s="54"/>
      <c r="C525" s="54"/>
      <c r="D525" s="13"/>
      <c r="E525" s="13"/>
      <c r="F525" s="146" t="s">
        <v>677</v>
      </c>
      <c r="G525" s="147" t="s">
        <v>678</v>
      </c>
      <c r="H525" s="211">
        <v>0</v>
      </c>
      <c r="I525" s="145">
        <v>399</v>
      </c>
      <c r="J525" s="460">
        <v>21</v>
      </c>
      <c r="K525" s="461" t="s">
        <v>1710</v>
      </c>
      <c r="L525" s="52">
        <f t="shared" si="20"/>
        <v>0</v>
      </c>
      <c r="M525" s="462" t="s">
        <v>867</v>
      </c>
      <c r="N525" s="58"/>
      <c r="P525" s="10" t="b">
        <f t="shared" si="21"/>
        <v>0</v>
      </c>
      <c r="Q525" s="59"/>
      <c r="R525" s="10"/>
      <c r="T525" s="1"/>
    </row>
    <row r="526" spans="4:20" ht="13.5" customHeight="1">
      <c r="D526" s="13"/>
      <c r="E526" s="13"/>
      <c r="F526" s="146" t="s">
        <v>679</v>
      </c>
      <c r="G526" s="147" t="s">
        <v>680</v>
      </c>
      <c r="H526" s="211">
        <v>0</v>
      </c>
      <c r="I526" s="145">
        <v>79</v>
      </c>
      <c r="J526" s="460">
        <v>21</v>
      </c>
      <c r="K526" s="461" t="s">
        <v>1710</v>
      </c>
      <c r="L526" s="52">
        <f t="shared" si="20"/>
        <v>0</v>
      </c>
      <c r="M526" s="462" t="s">
        <v>867</v>
      </c>
      <c r="N526" s="58"/>
      <c r="P526" s="10" t="b">
        <f t="shared" si="21"/>
        <v>0</v>
      </c>
      <c r="Q526" s="59"/>
      <c r="R526" s="10"/>
      <c r="T526" s="1"/>
    </row>
    <row r="527" spans="4:20" ht="13.5" customHeight="1">
      <c r="D527" s="13"/>
      <c r="E527" s="13"/>
      <c r="F527" s="146" t="s">
        <v>617</v>
      </c>
      <c r="G527" s="147" t="s">
        <v>618</v>
      </c>
      <c r="H527" s="211">
        <v>0</v>
      </c>
      <c r="I527" s="145">
        <v>119</v>
      </c>
      <c r="J527" s="460">
        <v>21</v>
      </c>
      <c r="K527" s="461" t="s">
        <v>1710</v>
      </c>
      <c r="L527" s="52">
        <f t="shared" si="20"/>
        <v>0</v>
      </c>
      <c r="M527" s="462" t="s">
        <v>867</v>
      </c>
      <c r="N527" s="58"/>
      <c r="P527" s="10" t="b">
        <f t="shared" si="21"/>
        <v>0</v>
      </c>
      <c r="Q527" s="59"/>
      <c r="R527" s="10"/>
      <c r="T527" s="1"/>
    </row>
    <row r="528" spans="4:20" ht="13.5" customHeight="1">
      <c r="D528" s="13"/>
      <c r="E528" s="13"/>
      <c r="F528" s="146" t="s">
        <v>681</v>
      </c>
      <c r="G528" s="147" t="s">
        <v>682</v>
      </c>
      <c r="H528" s="211">
        <v>0</v>
      </c>
      <c r="I528" s="145">
        <v>429</v>
      </c>
      <c r="J528" s="460">
        <v>21</v>
      </c>
      <c r="K528" s="461" t="s">
        <v>1710</v>
      </c>
      <c r="L528" s="52">
        <f t="shared" si="20"/>
        <v>0</v>
      </c>
      <c r="M528" s="462" t="s">
        <v>867</v>
      </c>
      <c r="N528" s="58"/>
      <c r="P528" s="10" t="b">
        <f t="shared" si="21"/>
        <v>0</v>
      </c>
      <c r="Q528" s="59"/>
      <c r="R528" s="10"/>
      <c r="T528" s="1"/>
    </row>
    <row r="529" spans="2:20" ht="13.5" customHeight="1">
      <c r="B529" s="54"/>
      <c r="C529" s="54"/>
      <c r="D529" s="13"/>
      <c r="E529" s="13"/>
      <c r="F529" s="146" t="s">
        <v>683</v>
      </c>
      <c r="G529" s="147" t="s">
        <v>684</v>
      </c>
      <c r="H529" s="211">
        <v>0</v>
      </c>
      <c r="I529" s="145">
        <v>179</v>
      </c>
      <c r="J529" s="460">
        <v>21</v>
      </c>
      <c r="K529" s="461" t="s">
        <v>1710</v>
      </c>
      <c r="L529" s="52">
        <f t="shared" si="20"/>
        <v>0</v>
      </c>
      <c r="M529" s="462" t="s">
        <v>867</v>
      </c>
      <c r="N529" s="58"/>
      <c r="P529" s="10" t="b">
        <f t="shared" si="21"/>
        <v>0</v>
      </c>
      <c r="Q529" s="59"/>
      <c r="R529" s="10"/>
      <c r="T529" s="1"/>
    </row>
    <row r="530" spans="4:20" ht="13.5" customHeight="1">
      <c r="D530" s="13"/>
      <c r="E530" s="13"/>
      <c r="F530" s="146" t="s">
        <v>685</v>
      </c>
      <c r="G530" s="147" t="s">
        <v>686</v>
      </c>
      <c r="H530" s="211">
        <v>0</v>
      </c>
      <c r="I530" s="145">
        <v>359</v>
      </c>
      <c r="J530" s="460">
        <v>21</v>
      </c>
      <c r="K530" s="461" t="s">
        <v>1710</v>
      </c>
      <c r="L530" s="52">
        <f t="shared" si="20"/>
        <v>0</v>
      </c>
      <c r="M530" s="462" t="s">
        <v>867</v>
      </c>
      <c r="N530" s="58"/>
      <c r="P530" s="10" t="b">
        <f t="shared" si="21"/>
        <v>0</v>
      </c>
      <c r="Q530" s="59"/>
      <c r="R530" s="10"/>
      <c r="T530" s="1"/>
    </row>
    <row r="531" spans="4:20" ht="13.5" customHeight="1">
      <c r="D531" s="13"/>
      <c r="E531" s="13"/>
      <c r="F531" s="146" t="s">
        <v>687</v>
      </c>
      <c r="G531" s="147" t="s">
        <v>688</v>
      </c>
      <c r="H531" s="211">
        <v>0</v>
      </c>
      <c r="I531" s="145">
        <v>499</v>
      </c>
      <c r="J531" s="460">
        <v>21</v>
      </c>
      <c r="K531" s="461" t="s">
        <v>1710</v>
      </c>
      <c r="L531" s="52">
        <f t="shared" si="20"/>
        <v>0</v>
      </c>
      <c r="M531" s="462" t="s">
        <v>867</v>
      </c>
      <c r="N531" s="58"/>
      <c r="P531" s="10" t="b">
        <f t="shared" si="21"/>
        <v>0</v>
      </c>
      <c r="Q531" s="59"/>
      <c r="R531" s="10"/>
      <c r="T531" s="1"/>
    </row>
    <row r="532" spans="4:20" ht="13.5" customHeight="1">
      <c r="D532" s="13"/>
      <c r="E532" s="13"/>
      <c r="F532" s="146" t="s">
        <v>689</v>
      </c>
      <c r="G532" s="147" t="s">
        <v>690</v>
      </c>
      <c r="H532" s="211">
        <v>0</v>
      </c>
      <c r="I532" s="145">
        <v>239</v>
      </c>
      <c r="J532" s="460">
        <v>21</v>
      </c>
      <c r="K532" s="461" t="s">
        <v>1710</v>
      </c>
      <c r="L532" s="52">
        <f t="shared" si="20"/>
        <v>0</v>
      </c>
      <c r="M532" s="462" t="s">
        <v>867</v>
      </c>
      <c r="N532" s="58"/>
      <c r="P532" s="10" t="b">
        <f t="shared" si="21"/>
        <v>0</v>
      </c>
      <c r="Q532" s="59"/>
      <c r="R532" s="10"/>
      <c r="T532" s="1"/>
    </row>
    <row r="533" spans="2:20" ht="13.5" customHeight="1">
      <c r="B533" s="54"/>
      <c r="C533" s="54"/>
      <c r="D533" s="13"/>
      <c r="E533" s="13"/>
      <c r="F533" s="146" t="s">
        <v>691</v>
      </c>
      <c r="G533" s="147" t="s">
        <v>692</v>
      </c>
      <c r="H533" s="211">
        <v>0</v>
      </c>
      <c r="I533" s="145">
        <v>59</v>
      </c>
      <c r="J533" s="460">
        <v>21</v>
      </c>
      <c r="K533" s="461" t="s">
        <v>1710</v>
      </c>
      <c r="L533" s="52">
        <f t="shared" si="20"/>
        <v>0</v>
      </c>
      <c r="M533" s="462" t="s">
        <v>867</v>
      </c>
      <c r="N533" s="58"/>
      <c r="P533" s="10" t="b">
        <f t="shared" si="21"/>
        <v>0</v>
      </c>
      <c r="Q533" s="59"/>
      <c r="R533" s="10"/>
      <c r="T533" s="1"/>
    </row>
    <row r="534" spans="4:20" ht="13.5" customHeight="1">
      <c r="D534" s="13"/>
      <c r="E534" s="13"/>
      <c r="F534" s="146" t="s">
        <v>693</v>
      </c>
      <c r="G534" s="147" t="s">
        <v>694</v>
      </c>
      <c r="H534" s="211">
        <v>0</v>
      </c>
      <c r="I534" s="145">
        <v>99</v>
      </c>
      <c r="J534" s="460">
        <v>21</v>
      </c>
      <c r="K534" s="461" t="s">
        <v>1710</v>
      </c>
      <c r="L534" s="52">
        <f t="shared" si="20"/>
        <v>0</v>
      </c>
      <c r="M534" s="462" t="s">
        <v>867</v>
      </c>
      <c r="N534" s="58"/>
      <c r="P534" s="10" t="b">
        <f t="shared" si="21"/>
        <v>0</v>
      </c>
      <c r="Q534" s="59"/>
      <c r="R534" s="10"/>
      <c r="T534" s="1"/>
    </row>
    <row r="535" spans="4:20" ht="13.5" customHeight="1">
      <c r="D535" s="13"/>
      <c r="E535" s="13"/>
      <c r="F535" s="146" t="s">
        <v>695</v>
      </c>
      <c r="G535" s="147" t="s">
        <v>696</v>
      </c>
      <c r="H535" s="211">
        <v>0</v>
      </c>
      <c r="I535" s="145">
        <v>69</v>
      </c>
      <c r="J535" s="460">
        <v>21</v>
      </c>
      <c r="K535" s="461" t="s">
        <v>1710</v>
      </c>
      <c r="L535" s="52">
        <f t="shared" si="20"/>
        <v>0</v>
      </c>
      <c r="M535" s="462" t="s">
        <v>867</v>
      </c>
      <c r="N535" s="58"/>
      <c r="P535" s="10" t="b">
        <f t="shared" si="21"/>
        <v>0</v>
      </c>
      <c r="Q535" s="59"/>
      <c r="R535" s="10"/>
      <c r="T535" s="1"/>
    </row>
    <row r="536" spans="4:20" ht="13.5" customHeight="1">
      <c r="D536" s="13"/>
      <c r="E536" s="13"/>
      <c r="F536" s="146" t="s">
        <v>697</v>
      </c>
      <c r="G536" s="147" t="s">
        <v>698</v>
      </c>
      <c r="H536" s="211">
        <v>0</v>
      </c>
      <c r="I536" s="145">
        <v>359</v>
      </c>
      <c r="J536" s="460">
        <v>21</v>
      </c>
      <c r="K536" s="461" t="s">
        <v>1710</v>
      </c>
      <c r="L536" s="52">
        <f t="shared" si="20"/>
        <v>0</v>
      </c>
      <c r="M536" s="462" t="s">
        <v>867</v>
      </c>
      <c r="N536" s="58"/>
      <c r="P536" s="10" t="b">
        <f t="shared" si="21"/>
        <v>0</v>
      </c>
      <c r="Q536" s="59"/>
      <c r="R536" s="10"/>
      <c r="T536" s="1"/>
    </row>
    <row r="537" spans="2:20" ht="13.5" customHeight="1">
      <c r="B537" s="54"/>
      <c r="C537" s="54"/>
      <c r="D537" s="13"/>
      <c r="E537" s="13"/>
      <c r="F537" s="146" t="s">
        <v>699</v>
      </c>
      <c r="G537" s="147" t="s">
        <v>700</v>
      </c>
      <c r="H537" s="211">
        <v>0</v>
      </c>
      <c r="I537" s="145">
        <v>359</v>
      </c>
      <c r="J537" s="460">
        <v>21</v>
      </c>
      <c r="K537" s="461" t="s">
        <v>1710</v>
      </c>
      <c r="L537" s="52">
        <f t="shared" si="20"/>
        <v>0</v>
      </c>
      <c r="M537" s="462" t="s">
        <v>867</v>
      </c>
      <c r="N537" s="58"/>
      <c r="P537" s="10" t="b">
        <f t="shared" si="21"/>
        <v>0</v>
      </c>
      <c r="Q537" s="59"/>
      <c r="R537" s="10"/>
      <c r="T537" s="1"/>
    </row>
    <row r="538" spans="4:20" ht="13.5" customHeight="1">
      <c r="D538" s="13"/>
      <c r="E538" s="13"/>
      <c r="F538" s="146" t="s">
        <v>701</v>
      </c>
      <c r="G538" s="147" t="s">
        <v>702</v>
      </c>
      <c r="H538" s="211">
        <v>0</v>
      </c>
      <c r="I538" s="145">
        <v>999</v>
      </c>
      <c r="J538" s="460">
        <v>21</v>
      </c>
      <c r="K538" s="461" t="s">
        <v>1710</v>
      </c>
      <c r="L538" s="52">
        <f t="shared" si="20"/>
        <v>0</v>
      </c>
      <c r="M538" s="462" t="s">
        <v>867</v>
      </c>
      <c r="N538" s="58"/>
      <c r="P538" s="10" t="b">
        <f t="shared" si="21"/>
        <v>0</v>
      </c>
      <c r="Q538" s="59"/>
      <c r="R538" s="10"/>
      <c r="T538" s="1"/>
    </row>
    <row r="539" spans="4:20" ht="13.5" customHeight="1">
      <c r="D539" s="13"/>
      <c r="E539" s="13"/>
      <c r="F539" s="146" t="s">
        <v>703</v>
      </c>
      <c r="G539" s="147" t="s">
        <v>704</v>
      </c>
      <c r="H539" s="211">
        <v>0</v>
      </c>
      <c r="I539" s="145">
        <v>179</v>
      </c>
      <c r="J539" s="460">
        <v>21</v>
      </c>
      <c r="K539" s="461" t="s">
        <v>1710</v>
      </c>
      <c r="L539" s="52">
        <f t="shared" si="20"/>
        <v>0</v>
      </c>
      <c r="M539" s="462" t="s">
        <v>867</v>
      </c>
      <c r="N539" s="58"/>
      <c r="P539" s="10" t="b">
        <f t="shared" si="21"/>
        <v>0</v>
      </c>
      <c r="Q539" s="59"/>
      <c r="R539" s="10"/>
      <c r="T539" s="1"/>
    </row>
    <row r="540" spans="4:20" ht="13.5" customHeight="1">
      <c r="D540" s="13"/>
      <c r="E540" s="13"/>
      <c r="F540" s="146" t="s">
        <v>705</v>
      </c>
      <c r="G540" s="147" t="s">
        <v>706</v>
      </c>
      <c r="H540" s="211">
        <v>0</v>
      </c>
      <c r="I540" s="145">
        <v>539</v>
      </c>
      <c r="J540" s="460">
        <v>21</v>
      </c>
      <c r="K540" s="461" t="s">
        <v>1710</v>
      </c>
      <c r="L540" s="52">
        <f t="shared" si="20"/>
        <v>0</v>
      </c>
      <c r="M540" s="462" t="s">
        <v>867</v>
      </c>
      <c r="N540" s="58"/>
      <c r="P540" s="10" t="b">
        <f t="shared" si="21"/>
        <v>0</v>
      </c>
      <c r="Q540" s="59"/>
      <c r="R540" s="10"/>
      <c r="T540" s="1"/>
    </row>
    <row r="541" spans="2:20" ht="13.5" customHeight="1">
      <c r="B541" s="54"/>
      <c r="C541" s="54"/>
      <c r="D541" s="13"/>
      <c r="E541" s="13"/>
      <c r="F541" s="146" t="s">
        <v>707</v>
      </c>
      <c r="G541" s="147" t="s">
        <v>708</v>
      </c>
      <c r="H541" s="211">
        <v>0</v>
      </c>
      <c r="I541" s="145">
        <v>1899</v>
      </c>
      <c r="J541" s="460">
        <v>21</v>
      </c>
      <c r="K541" s="461" t="s">
        <v>1710</v>
      </c>
      <c r="L541" s="52">
        <f t="shared" si="20"/>
        <v>0</v>
      </c>
      <c r="M541" s="462" t="s">
        <v>867</v>
      </c>
      <c r="N541" s="58"/>
      <c r="P541" s="10" t="b">
        <f t="shared" si="21"/>
        <v>0</v>
      </c>
      <c r="Q541" s="59"/>
      <c r="R541" s="10"/>
      <c r="T541" s="1"/>
    </row>
    <row r="542" spans="4:20" ht="13.5" customHeight="1">
      <c r="D542" s="13"/>
      <c r="E542" s="13"/>
      <c r="F542" s="146" t="s">
        <v>709</v>
      </c>
      <c r="G542" s="147" t="s">
        <v>710</v>
      </c>
      <c r="H542" s="211">
        <v>0</v>
      </c>
      <c r="I542" s="145">
        <v>59</v>
      </c>
      <c r="J542" s="460">
        <v>21</v>
      </c>
      <c r="K542" s="461" t="s">
        <v>1710</v>
      </c>
      <c r="L542" s="52">
        <f t="shared" si="20"/>
        <v>0</v>
      </c>
      <c r="M542" s="462" t="s">
        <v>867</v>
      </c>
      <c r="N542" s="58"/>
      <c r="P542" s="10" t="b">
        <f t="shared" si="21"/>
        <v>0</v>
      </c>
      <c r="Q542" s="59"/>
      <c r="R542" s="10"/>
      <c r="T542" s="1"/>
    </row>
    <row r="543" spans="4:20" ht="13.5" customHeight="1">
      <c r="D543" s="13"/>
      <c r="E543" s="13"/>
      <c r="F543" s="146" t="s">
        <v>711</v>
      </c>
      <c r="G543" s="147" t="s">
        <v>712</v>
      </c>
      <c r="H543" s="211">
        <v>0</v>
      </c>
      <c r="I543" s="145">
        <v>119</v>
      </c>
      <c r="J543" s="460">
        <v>21</v>
      </c>
      <c r="K543" s="461" t="s">
        <v>1710</v>
      </c>
      <c r="L543" s="52">
        <f t="shared" si="20"/>
        <v>0</v>
      </c>
      <c r="M543" s="462" t="s">
        <v>867</v>
      </c>
      <c r="N543" s="58"/>
      <c r="P543" s="10" t="b">
        <f t="shared" si="21"/>
        <v>0</v>
      </c>
      <c r="Q543" s="59"/>
      <c r="R543" s="10"/>
      <c r="T543" s="1"/>
    </row>
    <row r="544" spans="4:20" ht="13.5" customHeight="1">
      <c r="D544" s="13"/>
      <c r="E544" s="13"/>
      <c r="F544" s="146" t="s">
        <v>713</v>
      </c>
      <c r="G544" s="147" t="s">
        <v>714</v>
      </c>
      <c r="H544" s="211">
        <v>0</v>
      </c>
      <c r="I544" s="145">
        <v>79</v>
      </c>
      <c r="J544" s="460">
        <v>21</v>
      </c>
      <c r="K544" s="461" t="s">
        <v>1710</v>
      </c>
      <c r="L544" s="52">
        <f t="shared" si="20"/>
        <v>0</v>
      </c>
      <c r="M544" s="462" t="s">
        <v>867</v>
      </c>
      <c r="N544" s="58"/>
      <c r="P544" s="10" t="b">
        <f t="shared" si="21"/>
        <v>0</v>
      </c>
      <c r="Q544" s="59"/>
      <c r="R544" s="10"/>
      <c r="T544" s="1"/>
    </row>
    <row r="545" spans="2:20" ht="13.5" customHeight="1">
      <c r="B545" s="54"/>
      <c r="C545" s="54"/>
      <c r="D545" s="13"/>
      <c r="E545" s="13"/>
      <c r="F545" s="146" t="s">
        <v>683</v>
      </c>
      <c r="G545" s="147" t="s">
        <v>715</v>
      </c>
      <c r="H545" s="211">
        <v>0</v>
      </c>
      <c r="I545" s="145">
        <v>79</v>
      </c>
      <c r="J545" s="460">
        <v>21</v>
      </c>
      <c r="K545" s="461" t="s">
        <v>1710</v>
      </c>
      <c r="L545" s="52">
        <f t="shared" si="20"/>
        <v>0</v>
      </c>
      <c r="M545" s="462" t="s">
        <v>867</v>
      </c>
      <c r="N545" s="58"/>
      <c r="P545" s="10" t="b">
        <f t="shared" si="21"/>
        <v>0</v>
      </c>
      <c r="Q545" s="59"/>
      <c r="R545" s="10"/>
      <c r="T545" s="1"/>
    </row>
    <row r="546" spans="4:20" ht="13.5" customHeight="1">
      <c r="D546" s="13"/>
      <c r="E546" s="13"/>
      <c r="F546" s="146" t="s">
        <v>716</v>
      </c>
      <c r="G546" s="147" t="s">
        <v>717</v>
      </c>
      <c r="H546" s="211">
        <v>0</v>
      </c>
      <c r="I546" s="145">
        <v>219</v>
      </c>
      <c r="J546" s="460">
        <v>21</v>
      </c>
      <c r="K546" s="461" t="s">
        <v>1710</v>
      </c>
      <c r="L546" s="52">
        <f t="shared" si="20"/>
        <v>0</v>
      </c>
      <c r="M546" s="462" t="s">
        <v>867</v>
      </c>
      <c r="N546" s="58"/>
      <c r="P546" s="10" t="b">
        <f t="shared" si="21"/>
        <v>0</v>
      </c>
      <c r="Q546" s="59"/>
      <c r="R546" s="10"/>
      <c r="T546" s="1"/>
    </row>
    <row r="547" spans="4:20" ht="13.5" customHeight="1">
      <c r="D547" s="13"/>
      <c r="E547" s="13"/>
      <c r="F547" s="146" t="s">
        <v>101</v>
      </c>
      <c r="G547" s="147" t="s">
        <v>718</v>
      </c>
      <c r="H547" s="211">
        <v>0</v>
      </c>
      <c r="I547" s="145">
        <v>179</v>
      </c>
      <c r="J547" s="460">
        <v>21</v>
      </c>
      <c r="K547" s="461" t="s">
        <v>1710</v>
      </c>
      <c r="L547" s="52">
        <f t="shared" si="20"/>
        <v>0</v>
      </c>
      <c r="M547" s="462" t="s">
        <v>867</v>
      </c>
      <c r="N547" s="58"/>
      <c r="P547" s="10" t="b">
        <f t="shared" si="21"/>
        <v>0</v>
      </c>
      <c r="Q547" s="59"/>
      <c r="R547" s="10"/>
      <c r="T547" s="1"/>
    </row>
    <row r="548" spans="4:20" ht="13.5" customHeight="1">
      <c r="D548" s="13"/>
      <c r="E548" s="13"/>
      <c r="F548" s="146" t="s">
        <v>102</v>
      </c>
      <c r="G548" s="147" t="s">
        <v>719</v>
      </c>
      <c r="H548" s="211">
        <v>0</v>
      </c>
      <c r="I548" s="145">
        <v>159</v>
      </c>
      <c r="J548" s="460">
        <v>21</v>
      </c>
      <c r="K548" s="461" t="s">
        <v>1710</v>
      </c>
      <c r="L548" s="52">
        <f t="shared" si="20"/>
        <v>0</v>
      </c>
      <c r="M548" s="462" t="s">
        <v>867</v>
      </c>
      <c r="N548" s="58"/>
      <c r="P548" s="10" t="b">
        <f t="shared" si="21"/>
        <v>0</v>
      </c>
      <c r="Q548" s="59"/>
      <c r="R548" s="10"/>
      <c r="T548" s="1"/>
    </row>
    <row r="549" spans="2:20" ht="13.5" customHeight="1">
      <c r="B549" s="54"/>
      <c r="C549" s="54"/>
      <c r="D549" s="13"/>
      <c r="E549" s="13"/>
      <c r="F549" s="146" t="s">
        <v>720</v>
      </c>
      <c r="G549" s="147" t="s">
        <v>721</v>
      </c>
      <c r="H549" s="211">
        <v>0</v>
      </c>
      <c r="I549" s="145">
        <v>179</v>
      </c>
      <c r="J549" s="460">
        <v>21</v>
      </c>
      <c r="K549" s="461" t="s">
        <v>1710</v>
      </c>
      <c r="L549" s="52">
        <f t="shared" si="20"/>
        <v>0</v>
      </c>
      <c r="M549" s="462" t="s">
        <v>867</v>
      </c>
      <c r="N549" s="58"/>
      <c r="P549" s="10" t="b">
        <f t="shared" si="21"/>
        <v>0</v>
      </c>
      <c r="Q549" s="59"/>
      <c r="R549" s="10"/>
      <c r="T549" s="1"/>
    </row>
    <row r="550" spans="4:20" ht="13.5" customHeight="1">
      <c r="D550" s="13"/>
      <c r="E550" s="13"/>
      <c r="F550" s="146" t="s">
        <v>722</v>
      </c>
      <c r="G550" s="147" t="s">
        <v>723</v>
      </c>
      <c r="H550" s="211">
        <v>0</v>
      </c>
      <c r="I550" s="145">
        <v>239</v>
      </c>
      <c r="J550" s="460">
        <v>21</v>
      </c>
      <c r="K550" s="461" t="s">
        <v>1710</v>
      </c>
      <c r="L550" s="52">
        <f t="shared" si="20"/>
        <v>0</v>
      </c>
      <c r="M550" s="462" t="s">
        <v>867</v>
      </c>
      <c r="N550" s="58"/>
      <c r="P550" s="10" t="b">
        <f t="shared" si="21"/>
        <v>0</v>
      </c>
      <c r="Q550" s="59"/>
      <c r="R550" s="10"/>
      <c r="T550" s="1"/>
    </row>
    <row r="551" spans="4:20" ht="13.5" customHeight="1">
      <c r="D551" s="13"/>
      <c r="E551" s="13"/>
      <c r="F551" s="146" t="s">
        <v>99</v>
      </c>
      <c r="G551" s="147" t="s">
        <v>724</v>
      </c>
      <c r="H551" s="211">
        <v>0</v>
      </c>
      <c r="I551" s="145">
        <v>49</v>
      </c>
      <c r="J551" s="460">
        <v>21</v>
      </c>
      <c r="K551" s="461" t="s">
        <v>1710</v>
      </c>
      <c r="L551" s="52">
        <f t="shared" si="20"/>
        <v>0</v>
      </c>
      <c r="M551" s="462" t="s">
        <v>867</v>
      </c>
      <c r="N551" s="58"/>
      <c r="P551" s="10" t="b">
        <f t="shared" si="21"/>
        <v>0</v>
      </c>
      <c r="Q551" s="59"/>
      <c r="R551" s="10"/>
      <c r="T551" s="1"/>
    </row>
    <row r="552" spans="4:20" ht="13.5" customHeight="1">
      <c r="D552" s="13"/>
      <c r="E552" s="13"/>
      <c r="F552" s="146" t="s">
        <v>100</v>
      </c>
      <c r="G552" s="147" t="s">
        <v>725</v>
      </c>
      <c r="H552" s="211">
        <v>0</v>
      </c>
      <c r="I552" s="145">
        <v>49</v>
      </c>
      <c r="J552" s="460">
        <v>21</v>
      </c>
      <c r="K552" s="461" t="s">
        <v>1710</v>
      </c>
      <c r="L552" s="52">
        <f t="shared" si="20"/>
        <v>0</v>
      </c>
      <c r="M552" s="462" t="s">
        <v>867</v>
      </c>
      <c r="N552" s="58"/>
      <c r="P552" s="10" t="b">
        <f t="shared" si="21"/>
        <v>0</v>
      </c>
      <c r="Q552" s="59"/>
      <c r="R552" s="10"/>
      <c r="T552" s="1"/>
    </row>
    <row r="553" spans="2:20" ht="13.5" customHeight="1">
      <c r="B553" s="54"/>
      <c r="C553" s="54"/>
      <c r="D553" s="13"/>
      <c r="E553" s="13"/>
      <c r="F553" s="146" t="s">
        <v>726</v>
      </c>
      <c r="G553" s="147" t="s">
        <v>727</v>
      </c>
      <c r="H553" s="211">
        <v>0</v>
      </c>
      <c r="I553" s="145">
        <v>369</v>
      </c>
      <c r="J553" s="460">
        <v>21</v>
      </c>
      <c r="K553" s="461" t="s">
        <v>1710</v>
      </c>
      <c r="L553" s="52">
        <f t="shared" si="20"/>
        <v>0</v>
      </c>
      <c r="M553" s="462" t="s">
        <v>867</v>
      </c>
      <c r="N553" s="58"/>
      <c r="P553" s="10" t="b">
        <f t="shared" si="21"/>
        <v>0</v>
      </c>
      <c r="Q553" s="59"/>
      <c r="R553" s="10"/>
      <c r="T553" s="1"/>
    </row>
    <row r="554" spans="4:20" ht="13.5" customHeight="1">
      <c r="D554" s="13"/>
      <c r="E554" s="13"/>
      <c r="F554" s="146" t="s">
        <v>728</v>
      </c>
      <c r="G554" s="147" t="s">
        <v>729</v>
      </c>
      <c r="H554" s="211">
        <v>0</v>
      </c>
      <c r="I554" s="145">
        <v>179</v>
      </c>
      <c r="J554" s="460">
        <v>21</v>
      </c>
      <c r="K554" s="461" t="s">
        <v>1710</v>
      </c>
      <c r="L554" s="52">
        <f t="shared" si="20"/>
        <v>0</v>
      </c>
      <c r="M554" s="462" t="s">
        <v>867</v>
      </c>
      <c r="N554" s="58"/>
      <c r="P554" s="10" t="b">
        <f t="shared" si="21"/>
        <v>0</v>
      </c>
      <c r="Q554" s="59"/>
      <c r="R554" s="10"/>
      <c r="T554" s="1"/>
    </row>
    <row r="555" spans="4:20" ht="13.5" customHeight="1">
      <c r="D555" s="13"/>
      <c r="E555" s="13"/>
      <c r="F555" s="146" t="s">
        <v>730</v>
      </c>
      <c r="G555" s="147" t="s">
        <v>731</v>
      </c>
      <c r="H555" s="211">
        <v>0</v>
      </c>
      <c r="I555" s="145">
        <v>249</v>
      </c>
      <c r="J555" s="460">
        <v>21</v>
      </c>
      <c r="K555" s="461" t="s">
        <v>1710</v>
      </c>
      <c r="L555" s="52">
        <f t="shared" si="20"/>
        <v>0</v>
      </c>
      <c r="M555" s="462" t="s">
        <v>867</v>
      </c>
      <c r="N555" s="58"/>
      <c r="P555" s="10" t="b">
        <f t="shared" si="21"/>
        <v>0</v>
      </c>
      <c r="Q555" s="59"/>
      <c r="R555" s="10"/>
      <c r="T555" s="1"/>
    </row>
    <row r="556" spans="4:20" ht="13.5" customHeight="1">
      <c r="D556" s="13"/>
      <c r="E556" s="13"/>
      <c r="F556" s="146" t="s">
        <v>732</v>
      </c>
      <c r="G556" s="147" t="s">
        <v>733</v>
      </c>
      <c r="H556" s="211">
        <v>0</v>
      </c>
      <c r="I556" s="145">
        <v>139</v>
      </c>
      <c r="J556" s="460">
        <v>21</v>
      </c>
      <c r="K556" s="461" t="s">
        <v>1710</v>
      </c>
      <c r="L556" s="52">
        <f t="shared" si="20"/>
        <v>0</v>
      </c>
      <c r="M556" s="462" t="s">
        <v>867</v>
      </c>
      <c r="N556" s="58"/>
      <c r="P556" s="10" t="b">
        <f t="shared" si="21"/>
        <v>0</v>
      </c>
      <c r="Q556" s="59"/>
      <c r="R556" s="10"/>
      <c r="T556" s="1"/>
    </row>
    <row r="557" spans="2:20" ht="13.5" customHeight="1">
      <c r="B557" s="54"/>
      <c r="C557" s="54"/>
      <c r="D557" s="13"/>
      <c r="E557" s="13"/>
      <c r="F557" s="146" t="s">
        <v>734</v>
      </c>
      <c r="G557" s="147" t="s">
        <v>735</v>
      </c>
      <c r="H557" s="211">
        <v>0</v>
      </c>
      <c r="I557" s="145">
        <v>239</v>
      </c>
      <c r="J557" s="460">
        <v>21</v>
      </c>
      <c r="K557" s="461" t="s">
        <v>1710</v>
      </c>
      <c r="L557" s="52">
        <f t="shared" si="20"/>
        <v>0</v>
      </c>
      <c r="M557" s="462" t="s">
        <v>867</v>
      </c>
      <c r="N557" s="58"/>
      <c r="P557" s="10" t="b">
        <f t="shared" si="21"/>
        <v>0</v>
      </c>
      <c r="Q557" s="59"/>
      <c r="R557" s="10"/>
      <c r="T557" s="1"/>
    </row>
    <row r="558" spans="4:20" ht="13.5" customHeight="1">
      <c r="D558" s="13"/>
      <c r="E558" s="13"/>
      <c r="F558" s="146" t="s">
        <v>736</v>
      </c>
      <c r="G558" s="147" t="s">
        <v>735</v>
      </c>
      <c r="H558" s="211">
        <v>0</v>
      </c>
      <c r="I558" s="145">
        <v>499</v>
      </c>
      <c r="J558" s="460">
        <v>21</v>
      </c>
      <c r="K558" s="461" t="s">
        <v>1710</v>
      </c>
      <c r="L558" s="52">
        <f t="shared" si="20"/>
        <v>0</v>
      </c>
      <c r="M558" s="462" t="s">
        <v>867</v>
      </c>
      <c r="N558" s="58"/>
      <c r="P558" s="10" t="b">
        <f t="shared" si="21"/>
        <v>0</v>
      </c>
      <c r="Q558" s="59"/>
      <c r="R558" s="10"/>
      <c r="T558" s="1"/>
    </row>
    <row r="559" spans="4:20" ht="13.5" customHeight="1">
      <c r="D559" s="13"/>
      <c r="E559" s="13"/>
      <c r="F559" s="146" t="s">
        <v>737</v>
      </c>
      <c r="G559" s="147" t="s">
        <v>738</v>
      </c>
      <c r="H559" s="211">
        <v>0</v>
      </c>
      <c r="I559" s="145">
        <v>59</v>
      </c>
      <c r="J559" s="460">
        <v>21</v>
      </c>
      <c r="K559" s="461" t="s">
        <v>1710</v>
      </c>
      <c r="L559" s="52">
        <f t="shared" si="20"/>
        <v>0</v>
      </c>
      <c r="M559" s="462" t="s">
        <v>867</v>
      </c>
      <c r="N559" s="58"/>
      <c r="P559" s="10" t="b">
        <f t="shared" si="21"/>
        <v>0</v>
      </c>
      <c r="Q559" s="59"/>
      <c r="R559" s="10"/>
      <c r="T559" s="1"/>
    </row>
    <row r="560" spans="4:20" ht="13.5" customHeight="1">
      <c r="D560" s="13"/>
      <c r="E560" s="13"/>
      <c r="F560" s="146" t="s">
        <v>739</v>
      </c>
      <c r="G560" s="147" t="s">
        <v>740</v>
      </c>
      <c r="H560" s="211">
        <v>0</v>
      </c>
      <c r="I560" s="145">
        <v>59</v>
      </c>
      <c r="J560" s="460">
        <v>21</v>
      </c>
      <c r="K560" s="461" t="s">
        <v>1710</v>
      </c>
      <c r="L560" s="52">
        <f t="shared" si="20"/>
        <v>0</v>
      </c>
      <c r="M560" s="462" t="s">
        <v>867</v>
      </c>
      <c r="N560" s="58"/>
      <c r="P560" s="10" t="b">
        <f t="shared" si="21"/>
        <v>0</v>
      </c>
      <c r="Q560" s="59"/>
      <c r="R560" s="10"/>
      <c r="T560" s="1"/>
    </row>
    <row r="561" spans="4:20" ht="13.5" customHeight="1">
      <c r="D561" s="13"/>
      <c r="E561" s="13"/>
      <c r="F561" s="146" t="s">
        <v>741</v>
      </c>
      <c r="G561" s="147" t="s">
        <v>742</v>
      </c>
      <c r="H561" s="211">
        <v>0</v>
      </c>
      <c r="I561" s="145">
        <v>59</v>
      </c>
      <c r="J561" s="460">
        <v>21</v>
      </c>
      <c r="K561" s="461" t="s">
        <v>1710</v>
      </c>
      <c r="L561" s="52">
        <f t="shared" si="20"/>
        <v>0</v>
      </c>
      <c r="M561" s="462" t="s">
        <v>867</v>
      </c>
      <c r="N561" s="58"/>
      <c r="P561" s="10" t="b">
        <f t="shared" si="21"/>
        <v>0</v>
      </c>
      <c r="Q561" s="59"/>
      <c r="R561" s="10"/>
      <c r="T561" s="1"/>
    </row>
    <row r="562" spans="4:20" ht="13.5" customHeight="1">
      <c r="D562" s="13"/>
      <c r="E562" s="13"/>
      <c r="F562" s="146" t="s">
        <v>629</v>
      </c>
      <c r="G562" s="147" t="s">
        <v>630</v>
      </c>
      <c r="H562" s="211">
        <v>0</v>
      </c>
      <c r="I562" s="145">
        <v>259</v>
      </c>
      <c r="J562" s="460">
        <v>21</v>
      </c>
      <c r="K562" s="461" t="s">
        <v>1710</v>
      </c>
      <c r="L562" s="52">
        <f t="shared" si="20"/>
        <v>0</v>
      </c>
      <c r="M562" s="462" t="s">
        <v>867</v>
      </c>
      <c r="N562" s="58"/>
      <c r="P562" s="10" t="b">
        <f t="shared" si="21"/>
        <v>0</v>
      </c>
      <c r="Q562" s="59"/>
      <c r="R562" s="10"/>
      <c r="T562" s="1"/>
    </row>
    <row r="563" spans="4:20" ht="13.5" customHeight="1">
      <c r="D563" s="13"/>
      <c r="E563" s="13"/>
      <c r="F563" s="146" t="s">
        <v>743</v>
      </c>
      <c r="G563" s="147" t="s">
        <v>744</v>
      </c>
      <c r="H563" s="211">
        <v>0</v>
      </c>
      <c r="I563" s="145">
        <v>129</v>
      </c>
      <c r="J563" s="460">
        <v>21</v>
      </c>
      <c r="K563" s="461" t="s">
        <v>1710</v>
      </c>
      <c r="L563" s="52">
        <f t="shared" si="20"/>
        <v>0</v>
      </c>
      <c r="M563" s="462" t="s">
        <v>867</v>
      </c>
      <c r="N563" s="58"/>
      <c r="P563" s="10" t="b">
        <f t="shared" si="21"/>
        <v>0</v>
      </c>
      <c r="Q563" s="59"/>
      <c r="R563" s="10"/>
      <c r="T563" s="1"/>
    </row>
    <row r="564" spans="6:13" ht="13.5" customHeight="1">
      <c r="F564" s="146" t="s">
        <v>745</v>
      </c>
      <c r="G564" s="147" t="s">
        <v>746</v>
      </c>
      <c r="H564" s="211">
        <v>0</v>
      </c>
      <c r="I564" s="145">
        <v>899</v>
      </c>
      <c r="J564" s="460">
        <v>21</v>
      </c>
      <c r="K564" s="461" t="s">
        <v>1710</v>
      </c>
      <c r="L564" s="52">
        <f t="shared" si="20"/>
        <v>0</v>
      </c>
      <c r="M564" s="462" t="s">
        <v>867</v>
      </c>
    </row>
    <row r="565" spans="6:13" ht="13.5" customHeight="1">
      <c r="F565" s="146" t="s">
        <v>637</v>
      </c>
      <c r="G565" s="147" t="s">
        <v>638</v>
      </c>
      <c r="H565" s="211">
        <v>0</v>
      </c>
      <c r="I565" s="145">
        <v>379</v>
      </c>
      <c r="J565" s="460">
        <v>21</v>
      </c>
      <c r="K565" s="461" t="s">
        <v>1710</v>
      </c>
      <c r="L565" s="52">
        <f t="shared" si="20"/>
        <v>0</v>
      </c>
      <c r="M565" s="462" t="s">
        <v>867</v>
      </c>
    </row>
    <row r="566" spans="6:13" ht="13.5" customHeight="1">
      <c r="F566" s="146" t="s">
        <v>635</v>
      </c>
      <c r="G566" s="147" t="s">
        <v>636</v>
      </c>
      <c r="H566" s="211">
        <v>0</v>
      </c>
      <c r="I566" s="145">
        <v>499</v>
      </c>
      <c r="J566" s="460">
        <v>21</v>
      </c>
      <c r="K566" s="461" t="s">
        <v>1710</v>
      </c>
      <c r="L566" s="52">
        <f t="shared" si="20"/>
        <v>0</v>
      </c>
      <c r="M566" s="462" t="s">
        <v>867</v>
      </c>
    </row>
    <row r="567" spans="6:13" ht="13.5" customHeight="1">
      <c r="F567" s="146" t="s">
        <v>747</v>
      </c>
      <c r="G567" s="147" t="s">
        <v>748</v>
      </c>
      <c r="H567" s="211">
        <v>0</v>
      </c>
      <c r="I567" s="145">
        <v>279</v>
      </c>
      <c r="J567" s="460">
        <v>21</v>
      </c>
      <c r="K567" s="461" t="s">
        <v>1710</v>
      </c>
      <c r="L567" s="52">
        <f t="shared" si="20"/>
        <v>0</v>
      </c>
      <c r="M567" s="462" t="s">
        <v>867</v>
      </c>
    </row>
    <row r="568" spans="6:13" ht="13.5" customHeight="1">
      <c r="F568" s="146" t="s">
        <v>749</v>
      </c>
      <c r="G568" s="147" t="s">
        <v>750</v>
      </c>
      <c r="H568" s="211">
        <v>0</v>
      </c>
      <c r="I568" s="145">
        <v>419</v>
      </c>
      <c r="J568" s="460">
        <v>21</v>
      </c>
      <c r="K568" s="461" t="s">
        <v>1710</v>
      </c>
      <c r="L568" s="52">
        <f t="shared" si="20"/>
        <v>0</v>
      </c>
      <c r="M568" s="462" t="s">
        <v>867</v>
      </c>
    </row>
    <row r="569" spans="6:13" ht="13.5" customHeight="1">
      <c r="F569" s="146" t="s">
        <v>751</v>
      </c>
      <c r="G569" s="147" t="s">
        <v>752</v>
      </c>
      <c r="H569" s="211">
        <v>0</v>
      </c>
      <c r="I569" s="145">
        <v>139</v>
      </c>
      <c r="J569" s="460">
        <v>21</v>
      </c>
      <c r="K569" s="461" t="s">
        <v>1710</v>
      </c>
      <c r="L569" s="52">
        <f t="shared" si="20"/>
        <v>0</v>
      </c>
      <c r="M569" s="462" t="s">
        <v>867</v>
      </c>
    </row>
    <row r="570" spans="6:13" ht="13.5" customHeight="1">
      <c r="F570" s="146" t="s">
        <v>753</v>
      </c>
      <c r="G570" s="147" t="s">
        <v>754</v>
      </c>
      <c r="H570" s="211">
        <v>0</v>
      </c>
      <c r="I570" s="145">
        <v>349</v>
      </c>
      <c r="J570" s="460">
        <v>21</v>
      </c>
      <c r="K570" s="461" t="s">
        <v>1710</v>
      </c>
      <c r="L570" s="52">
        <f t="shared" si="20"/>
        <v>0</v>
      </c>
      <c r="M570" s="462" t="s">
        <v>867</v>
      </c>
    </row>
    <row r="571" spans="6:13" ht="13.5" customHeight="1">
      <c r="F571" s="146" t="s">
        <v>755</v>
      </c>
      <c r="G571" s="147" t="s">
        <v>756</v>
      </c>
      <c r="H571" s="211">
        <v>0</v>
      </c>
      <c r="I571" s="145">
        <v>59</v>
      </c>
      <c r="J571" s="460">
        <v>21</v>
      </c>
      <c r="K571" s="461" t="s">
        <v>1710</v>
      </c>
      <c r="L571" s="52">
        <f t="shared" si="20"/>
        <v>0</v>
      </c>
      <c r="M571" s="462" t="s">
        <v>867</v>
      </c>
    </row>
    <row r="572" spans="6:13" ht="13.5" customHeight="1">
      <c r="F572" s="146" t="s">
        <v>757</v>
      </c>
      <c r="G572" s="147" t="s">
        <v>758</v>
      </c>
      <c r="H572" s="211">
        <v>0</v>
      </c>
      <c r="I572" s="145">
        <v>79</v>
      </c>
      <c r="J572" s="460">
        <v>21</v>
      </c>
      <c r="K572" s="461" t="s">
        <v>1710</v>
      </c>
      <c r="L572" s="52">
        <f t="shared" si="20"/>
        <v>0</v>
      </c>
      <c r="M572" s="462" t="s">
        <v>867</v>
      </c>
    </row>
    <row r="573" spans="6:13" ht="13.5" customHeight="1">
      <c r="F573" s="146" t="s">
        <v>759</v>
      </c>
      <c r="G573" s="147" t="s">
        <v>754</v>
      </c>
      <c r="H573" s="211">
        <v>0</v>
      </c>
      <c r="I573" s="145">
        <v>999</v>
      </c>
      <c r="J573" s="460">
        <v>21</v>
      </c>
      <c r="K573" s="461" t="s">
        <v>1710</v>
      </c>
      <c r="L573" s="52">
        <f t="shared" si="20"/>
        <v>0</v>
      </c>
      <c r="M573" s="462" t="s">
        <v>867</v>
      </c>
    </row>
    <row r="574" spans="6:13" ht="13.5" customHeight="1">
      <c r="F574" s="146" t="s">
        <v>760</v>
      </c>
      <c r="G574" s="147" t="s">
        <v>761</v>
      </c>
      <c r="H574" s="211">
        <v>0</v>
      </c>
      <c r="I574" s="145">
        <v>0</v>
      </c>
      <c r="J574" s="460">
        <v>21</v>
      </c>
      <c r="K574" s="461" t="s">
        <v>1710</v>
      </c>
      <c r="L574" s="52">
        <f t="shared" si="20"/>
        <v>0</v>
      </c>
      <c r="M574" s="462" t="s">
        <v>867</v>
      </c>
    </row>
    <row r="575" spans="6:13" ht="13.5" customHeight="1">
      <c r="F575" s="146" t="s">
        <v>762</v>
      </c>
      <c r="G575" s="147" t="s">
        <v>763</v>
      </c>
      <c r="H575" s="211">
        <v>0</v>
      </c>
      <c r="I575" s="145">
        <v>399</v>
      </c>
      <c r="J575" s="460">
        <v>21</v>
      </c>
      <c r="K575" s="461" t="s">
        <v>1710</v>
      </c>
      <c r="L575" s="52">
        <f t="shared" si="20"/>
        <v>0</v>
      </c>
      <c r="M575" s="462" t="s">
        <v>867</v>
      </c>
    </row>
    <row r="576" spans="6:13" ht="13.5" customHeight="1">
      <c r="F576" s="146" t="s">
        <v>764</v>
      </c>
      <c r="G576" s="147" t="s">
        <v>765</v>
      </c>
      <c r="H576" s="211">
        <v>0</v>
      </c>
      <c r="I576" s="145">
        <v>399</v>
      </c>
      <c r="J576" s="460">
        <v>21</v>
      </c>
      <c r="K576" s="461" t="s">
        <v>1710</v>
      </c>
      <c r="L576" s="52">
        <f t="shared" si="20"/>
        <v>0</v>
      </c>
      <c r="M576" s="462" t="s">
        <v>867</v>
      </c>
    </row>
    <row r="577" spans="6:13" ht="13.5" customHeight="1">
      <c r="F577" s="146" t="s">
        <v>766</v>
      </c>
      <c r="G577" s="147" t="s">
        <v>767</v>
      </c>
      <c r="H577" s="211">
        <v>0</v>
      </c>
      <c r="I577" s="145">
        <v>349</v>
      </c>
      <c r="J577" s="460">
        <v>21</v>
      </c>
      <c r="K577" s="461" t="s">
        <v>1710</v>
      </c>
      <c r="L577" s="52">
        <f t="shared" si="20"/>
        <v>0</v>
      </c>
      <c r="M577" s="462" t="s">
        <v>867</v>
      </c>
    </row>
    <row r="578" spans="6:13" ht="13.5" customHeight="1">
      <c r="F578" s="146" t="s">
        <v>768</v>
      </c>
      <c r="G578" s="147" t="s">
        <v>769</v>
      </c>
      <c r="H578" s="211">
        <v>0</v>
      </c>
      <c r="I578" s="145">
        <v>349</v>
      </c>
      <c r="J578" s="460">
        <v>21</v>
      </c>
      <c r="K578" s="461" t="s">
        <v>1710</v>
      </c>
      <c r="L578" s="52">
        <f t="shared" si="20"/>
        <v>0</v>
      </c>
      <c r="M578" s="462" t="s">
        <v>867</v>
      </c>
    </row>
    <row r="579" spans="6:13" ht="13.5" customHeight="1">
      <c r="F579" s="146" t="s">
        <v>770</v>
      </c>
      <c r="G579" s="147" t="s">
        <v>771</v>
      </c>
      <c r="H579" s="211">
        <v>0</v>
      </c>
      <c r="I579" s="145">
        <v>349</v>
      </c>
      <c r="J579" s="460">
        <v>21</v>
      </c>
      <c r="K579" s="461" t="s">
        <v>1710</v>
      </c>
      <c r="L579" s="52">
        <f t="shared" si="20"/>
        <v>0</v>
      </c>
      <c r="M579" s="462" t="s">
        <v>867</v>
      </c>
    </row>
    <row r="580" spans="3:13" ht="13.5" customHeight="1">
      <c r="C580" s="361" t="s">
        <v>875</v>
      </c>
      <c r="F580" s="152" t="s">
        <v>428</v>
      </c>
      <c r="G580" s="153" t="s">
        <v>429</v>
      </c>
      <c r="H580" s="211">
        <v>0</v>
      </c>
      <c r="I580" s="154">
        <v>1799</v>
      </c>
      <c r="J580" s="463">
        <v>21</v>
      </c>
      <c r="K580" s="464" t="s">
        <v>1710</v>
      </c>
      <c r="L580" s="52">
        <f t="shared" si="20"/>
        <v>0</v>
      </c>
      <c r="M580" s="465" t="s">
        <v>875</v>
      </c>
    </row>
    <row r="581" spans="6:13" ht="13.5" customHeight="1">
      <c r="F581" s="152" t="s">
        <v>430</v>
      </c>
      <c r="G581" s="153" t="s">
        <v>431</v>
      </c>
      <c r="H581" s="211">
        <v>0</v>
      </c>
      <c r="I581" s="154">
        <v>1799</v>
      </c>
      <c r="J581" s="463">
        <v>21</v>
      </c>
      <c r="K581" s="464" t="s">
        <v>1710</v>
      </c>
      <c r="L581" s="52">
        <f t="shared" si="20"/>
        <v>0</v>
      </c>
      <c r="M581" s="465" t="s">
        <v>875</v>
      </c>
    </row>
    <row r="582" spans="6:13" ht="13.5" customHeight="1">
      <c r="F582" s="152" t="s">
        <v>432</v>
      </c>
      <c r="G582" s="153" t="s">
        <v>433</v>
      </c>
      <c r="H582" s="211">
        <v>0</v>
      </c>
      <c r="I582" s="154">
        <v>1799</v>
      </c>
      <c r="J582" s="463">
        <v>21</v>
      </c>
      <c r="K582" s="464" t="s">
        <v>1710</v>
      </c>
      <c r="L582" s="52">
        <f t="shared" si="20"/>
        <v>0</v>
      </c>
      <c r="M582" s="465" t="s">
        <v>875</v>
      </c>
    </row>
    <row r="583" spans="6:13" ht="13.5" customHeight="1">
      <c r="F583" s="152" t="s">
        <v>434</v>
      </c>
      <c r="G583" s="153" t="s">
        <v>435</v>
      </c>
      <c r="H583" s="211">
        <v>0</v>
      </c>
      <c r="I583" s="154">
        <v>1799</v>
      </c>
      <c r="J583" s="463">
        <v>21</v>
      </c>
      <c r="K583" s="464" t="s">
        <v>1710</v>
      </c>
      <c r="L583" s="52">
        <f aca="true" t="shared" si="22" ref="L583:L646">PRODUCT(H583,I583)</f>
        <v>0</v>
      </c>
      <c r="M583" s="465" t="s">
        <v>875</v>
      </c>
    </row>
    <row r="584" spans="6:13" ht="13.5" customHeight="1">
      <c r="F584" s="149" t="s">
        <v>877</v>
      </c>
      <c r="G584" s="150" t="s">
        <v>878</v>
      </c>
      <c r="H584" s="211">
        <v>0</v>
      </c>
      <c r="I584" s="151">
        <v>799</v>
      </c>
      <c r="J584" s="463">
        <v>21</v>
      </c>
      <c r="K584" s="464" t="s">
        <v>1710</v>
      </c>
      <c r="L584" s="52">
        <f t="shared" si="22"/>
        <v>0</v>
      </c>
      <c r="M584" s="465" t="s">
        <v>875</v>
      </c>
    </row>
    <row r="585" spans="6:13" ht="13.5" customHeight="1">
      <c r="F585" s="149" t="s">
        <v>879</v>
      </c>
      <c r="G585" s="150" t="s">
        <v>880</v>
      </c>
      <c r="H585" s="211">
        <v>0</v>
      </c>
      <c r="I585" s="151">
        <v>1399</v>
      </c>
      <c r="J585" s="463">
        <v>21</v>
      </c>
      <c r="K585" s="464" t="s">
        <v>1710</v>
      </c>
      <c r="L585" s="52">
        <f t="shared" si="22"/>
        <v>0</v>
      </c>
      <c r="M585" s="465" t="s">
        <v>875</v>
      </c>
    </row>
    <row r="586" spans="6:13" ht="13.5" customHeight="1">
      <c r="F586" s="149" t="s">
        <v>881</v>
      </c>
      <c r="G586" s="150" t="s">
        <v>882</v>
      </c>
      <c r="H586" s="211">
        <v>0</v>
      </c>
      <c r="I586" s="151">
        <v>1399</v>
      </c>
      <c r="J586" s="463">
        <v>21</v>
      </c>
      <c r="K586" s="464" t="s">
        <v>1710</v>
      </c>
      <c r="L586" s="52">
        <f t="shared" si="22"/>
        <v>0</v>
      </c>
      <c r="M586" s="465" t="s">
        <v>875</v>
      </c>
    </row>
    <row r="587" spans="6:13" ht="13.5" customHeight="1">
      <c r="F587" s="149" t="s">
        <v>883</v>
      </c>
      <c r="G587" s="150" t="s">
        <v>884</v>
      </c>
      <c r="H587" s="211">
        <v>0</v>
      </c>
      <c r="I587" s="151">
        <v>699</v>
      </c>
      <c r="J587" s="463">
        <v>21</v>
      </c>
      <c r="K587" s="464" t="s">
        <v>1710</v>
      </c>
      <c r="L587" s="52">
        <f t="shared" si="22"/>
        <v>0</v>
      </c>
      <c r="M587" s="465" t="s">
        <v>875</v>
      </c>
    </row>
    <row r="588" spans="6:13" ht="13.5" customHeight="1">
      <c r="F588" s="149" t="s">
        <v>885</v>
      </c>
      <c r="G588" s="150" t="s">
        <v>886</v>
      </c>
      <c r="H588" s="211">
        <v>0</v>
      </c>
      <c r="I588" s="151">
        <v>169</v>
      </c>
      <c r="J588" s="463">
        <v>21</v>
      </c>
      <c r="K588" s="464" t="s">
        <v>1710</v>
      </c>
      <c r="L588" s="52">
        <f t="shared" si="22"/>
        <v>0</v>
      </c>
      <c r="M588" s="465" t="s">
        <v>875</v>
      </c>
    </row>
    <row r="589" spans="6:13" ht="13.5" customHeight="1">
      <c r="F589" s="149" t="s">
        <v>887</v>
      </c>
      <c r="G589" s="150" t="s">
        <v>888</v>
      </c>
      <c r="H589" s="211">
        <v>0</v>
      </c>
      <c r="I589" s="151">
        <v>169</v>
      </c>
      <c r="J589" s="463">
        <v>21</v>
      </c>
      <c r="K589" s="464" t="s">
        <v>1710</v>
      </c>
      <c r="L589" s="52">
        <f t="shared" si="22"/>
        <v>0</v>
      </c>
      <c r="M589" s="465" t="s">
        <v>875</v>
      </c>
    </row>
    <row r="590" spans="6:13" ht="13.5" customHeight="1">
      <c r="F590" s="149" t="s">
        <v>889</v>
      </c>
      <c r="G590" s="150" t="s">
        <v>890</v>
      </c>
      <c r="H590" s="211">
        <v>0</v>
      </c>
      <c r="I590" s="151">
        <v>169</v>
      </c>
      <c r="J590" s="463">
        <v>21</v>
      </c>
      <c r="K590" s="464" t="s">
        <v>1710</v>
      </c>
      <c r="L590" s="52">
        <f t="shared" si="22"/>
        <v>0</v>
      </c>
      <c r="M590" s="465" t="s">
        <v>875</v>
      </c>
    </row>
    <row r="591" spans="6:13" ht="13.5" customHeight="1">
      <c r="F591" s="149" t="s">
        <v>891</v>
      </c>
      <c r="G591" s="150" t="s">
        <v>892</v>
      </c>
      <c r="H591" s="211">
        <v>0</v>
      </c>
      <c r="I591" s="151">
        <v>169</v>
      </c>
      <c r="J591" s="463">
        <v>21</v>
      </c>
      <c r="K591" s="464" t="s">
        <v>1710</v>
      </c>
      <c r="L591" s="52">
        <f t="shared" si="22"/>
        <v>0</v>
      </c>
      <c r="M591" s="465" t="s">
        <v>875</v>
      </c>
    </row>
    <row r="592" spans="6:13" ht="13.5" customHeight="1">
      <c r="F592" s="149" t="s">
        <v>893</v>
      </c>
      <c r="G592" s="150" t="s">
        <v>894</v>
      </c>
      <c r="H592" s="211">
        <v>0</v>
      </c>
      <c r="I592" s="151">
        <v>259</v>
      </c>
      <c r="J592" s="463">
        <v>21</v>
      </c>
      <c r="K592" s="464" t="s">
        <v>1710</v>
      </c>
      <c r="L592" s="52">
        <f t="shared" si="22"/>
        <v>0</v>
      </c>
      <c r="M592" s="465" t="s">
        <v>875</v>
      </c>
    </row>
    <row r="593" spans="6:13" ht="13.5" customHeight="1">
      <c r="F593" s="149" t="s">
        <v>895</v>
      </c>
      <c r="G593" s="150" t="s">
        <v>896</v>
      </c>
      <c r="H593" s="211">
        <v>0</v>
      </c>
      <c r="I593" s="151">
        <v>259</v>
      </c>
      <c r="J593" s="463">
        <v>21</v>
      </c>
      <c r="K593" s="464" t="s">
        <v>1710</v>
      </c>
      <c r="L593" s="52">
        <f t="shared" si="22"/>
        <v>0</v>
      </c>
      <c r="M593" s="465" t="s">
        <v>875</v>
      </c>
    </row>
    <row r="594" spans="6:13" ht="13.5" customHeight="1">
      <c r="F594" s="149" t="s">
        <v>897</v>
      </c>
      <c r="G594" s="150" t="s">
        <v>898</v>
      </c>
      <c r="H594" s="211">
        <v>0</v>
      </c>
      <c r="I594" s="151">
        <v>259</v>
      </c>
      <c r="J594" s="463">
        <v>21</v>
      </c>
      <c r="K594" s="464" t="s">
        <v>1710</v>
      </c>
      <c r="L594" s="52">
        <f t="shared" si="22"/>
        <v>0</v>
      </c>
      <c r="M594" s="465" t="s">
        <v>875</v>
      </c>
    </row>
    <row r="595" spans="6:13" ht="13.5" customHeight="1">
      <c r="F595" s="149" t="s">
        <v>899</v>
      </c>
      <c r="G595" s="150" t="s">
        <v>900</v>
      </c>
      <c r="H595" s="211">
        <v>0</v>
      </c>
      <c r="I595" s="151">
        <v>259</v>
      </c>
      <c r="J595" s="463">
        <v>21</v>
      </c>
      <c r="K595" s="464" t="s">
        <v>1710</v>
      </c>
      <c r="L595" s="52">
        <f t="shared" si="22"/>
        <v>0</v>
      </c>
      <c r="M595" s="465" t="s">
        <v>875</v>
      </c>
    </row>
    <row r="596" spans="6:13" ht="13.5" customHeight="1">
      <c r="F596" s="149" t="s">
        <v>901</v>
      </c>
      <c r="G596" s="150" t="s">
        <v>902</v>
      </c>
      <c r="H596" s="211">
        <v>0</v>
      </c>
      <c r="I596" s="151">
        <v>399</v>
      </c>
      <c r="J596" s="463">
        <v>21</v>
      </c>
      <c r="K596" s="464" t="s">
        <v>1710</v>
      </c>
      <c r="L596" s="52">
        <f t="shared" si="22"/>
        <v>0</v>
      </c>
      <c r="M596" s="465" t="s">
        <v>875</v>
      </c>
    </row>
    <row r="597" spans="6:13" ht="13.5" customHeight="1">
      <c r="F597" s="149" t="s">
        <v>903</v>
      </c>
      <c r="G597" s="150" t="s">
        <v>904</v>
      </c>
      <c r="H597" s="211">
        <v>0</v>
      </c>
      <c r="I597" s="151">
        <v>399</v>
      </c>
      <c r="J597" s="463">
        <v>21</v>
      </c>
      <c r="K597" s="464" t="s">
        <v>1710</v>
      </c>
      <c r="L597" s="52">
        <f t="shared" si="22"/>
        <v>0</v>
      </c>
      <c r="M597" s="465" t="s">
        <v>875</v>
      </c>
    </row>
    <row r="598" spans="6:13" ht="13.5" customHeight="1">
      <c r="F598" s="149" t="s">
        <v>905</v>
      </c>
      <c r="G598" s="150" t="s">
        <v>906</v>
      </c>
      <c r="H598" s="211">
        <v>0</v>
      </c>
      <c r="I598" s="151">
        <v>399</v>
      </c>
      <c r="J598" s="463">
        <v>21</v>
      </c>
      <c r="K598" s="464" t="s">
        <v>1710</v>
      </c>
      <c r="L598" s="52">
        <f t="shared" si="22"/>
        <v>0</v>
      </c>
      <c r="M598" s="465" t="s">
        <v>875</v>
      </c>
    </row>
    <row r="599" spans="6:13" ht="13.5" customHeight="1">
      <c r="F599" s="149" t="s">
        <v>907</v>
      </c>
      <c r="G599" s="150" t="s">
        <v>908</v>
      </c>
      <c r="H599" s="211">
        <v>0</v>
      </c>
      <c r="I599" s="151">
        <v>399</v>
      </c>
      <c r="J599" s="463">
        <v>21</v>
      </c>
      <c r="K599" s="464" t="s">
        <v>1710</v>
      </c>
      <c r="L599" s="52">
        <f t="shared" si="22"/>
        <v>0</v>
      </c>
      <c r="M599" s="465" t="s">
        <v>875</v>
      </c>
    </row>
    <row r="600" spans="6:13" ht="13.5" customHeight="1">
      <c r="F600" s="149" t="s">
        <v>909</v>
      </c>
      <c r="G600" s="150" t="s">
        <v>917</v>
      </c>
      <c r="H600" s="211">
        <v>0</v>
      </c>
      <c r="I600" s="151">
        <v>599</v>
      </c>
      <c r="J600" s="463">
        <v>21</v>
      </c>
      <c r="K600" s="464" t="s">
        <v>1710</v>
      </c>
      <c r="L600" s="52">
        <f t="shared" si="22"/>
        <v>0</v>
      </c>
      <c r="M600" s="465" t="s">
        <v>875</v>
      </c>
    </row>
    <row r="601" spans="6:13" ht="13.5" customHeight="1">
      <c r="F601" s="149" t="s">
        <v>910</v>
      </c>
      <c r="G601" s="150" t="s">
        <v>911</v>
      </c>
      <c r="H601" s="211">
        <v>0</v>
      </c>
      <c r="I601" s="151">
        <v>599</v>
      </c>
      <c r="J601" s="463">
        <v>21</v>
      </c>
      <c r="K601" s="464" t="s">
        <v>1710</v>
      </c>
      <c r="L601" s="52">
        <f t="shared" si="22"/>
        <v>0</v>
      </c>
      <c r="M601" s="465" t="s">
        <v>875</v>
      </c>
    </row>
    <row r="602" spans="6:13" ht="13.5" customHeight="1">
      <c r="F602" s="149" t="s">
        <v>912</v>
      </c>
      <c r="G602" s="150" t="s">
        <v>913</v>
      </c>
      <c r="H602" s="211">
        <v>0</v>
      </c>
      <c r="I602" s="151">
        <v>599</v>
      </c>
      <c r="J602" s="463">
        <v>21</v>
      </c>
      <c r="K602" s="464" t="s">
        <v>1710</v>
      </c>
      <c r="L602" s="52">
        <f t="shared" si="22"/>
        <v>0</v>
      </c>
      <c r="M602" s="465" t="s">
        <v>875</v>
      </c>
    </row>
    <row r="603" spans="6:13" ht="13.5" customHeight="1">
      <c r="F603" s="149" t="s">
        <v>914</v>
      </c>
      <c r="G603" s="150" t="s">
        <v>915</v>
      </c>
      <c r="H603" s="211">
        <v>0</v>
      </c>
      <c r="I603" s="151">
        <v>599</v>
      </c>
      <c r="J603" s="463">
        <v>21</v>
      </c>
      <c r="K603" s="464" t="s">
        <v>1710</v>
      </c>
      <c r="L603" s="52">
        <f t="shared" si="22"/>
        <v>0</v>
      </c>
      <c r="M603" s="465" t="s">
        <v>875</v>
      </c>
    </row>
    <row r="604" spans="6:13" ht="13.5" customHeight="1">
      <c r="F604" s="149" t="s">
        <v>916</v>
      </c>
      <c r="G604" s="150" t="s">
        <v>918</v>
      </c>
      <c r="H604" s="211">
        <v>0</v>
      </c>
      <c r="I604" s="151">
        <v>899</v>
      </c>
      <c r="J604" s="463">
        <v>21</v>
      </c>
      <c r="K604" s="464" t="s">
        <v>1710</v>
      </c>
      <c r="L604" s="52">
        <f t="shared" si="22"/>
        <v>0</v>
      </c>
      <c r="M604" s="465" t="s">
        <v>875</v>
      </c>
    </row>
    <row r="605" spans="6:13" ht="13.5" customHeight="1">
      <c r="F605" s="149" t="s">
        <v>919</v>
      </c>
      <c r="G605" s="150" t="s">
        <v>920</v>
      </c>
      <c r="H605" s="211">
        <v>0</v>
      </c>
      <c r="I605" s="151">
        <v>899</v>
      </c>
      <c r="J605" s="463">
        <v>21</v>
      </c>
      <c r="K605" s="464" t="s">
        <v>1710</v>
      </c>
      <c r="L605" s="52">
        <f t="shared" si="22"/>
        <v>0</v>
      </c>
      <c r="M605" s="465" t="s">
        <v>875</v>
      </c>
    </row>
    <row r="606" spans="6:13" ht="13.5" customHeight="1">
      <c r="F606" s="149" t="s">
        <v>921</v>
      </c>
      <c r="G606" s="150" t="s">
        <v>922</v>
      </c>
      <c r="H606" s="211">
        <v>0</v>
      </c>
      <c r="I606" s="151">
        <v>899</v>
      </c>
      <c r="J606" s="463">
        <v>21</v>
      </c>
      <c r="K606" s="464" t="s">
        <v>1710</v>
      </c>
      <c r="L606" s="52">
        <f t="shared" si="22"/>
        <v>0</v>
      </c>
      <c r="M606" s="465" t="s">
        <v>875</v>
      </c>
    </row>
    <row r="607" spans="6:13" ht="13.5" customHeight="1">
      <c r="F607" s="149" t="s">
        <v>923</v>
      </c>
      <c r="G607" s="150" t="s">
        <v>924</v>
      </c>
      <c r="H607" s="211">
        <v>0</v>
      </c>
      <c r="I607" s="151">
        <v>899</v>
      </c>
      <c r="J607" s="463">
        <v>21</v>
      </c>
      <c r="K607" s="464" t="s">
        <v>1710</v>
      </c>
      <c r="L607" s="52">
        <f t="shared" si="22"/>
        <v>0</v>
      </c>
      <c r="M607" s="465" t="s">
        <v>875</v>
      </c>
    </row>
    <row r="608" spans="6:13" ht="13.5" customHeight="1">
      <c r="F608" s="149" t="s">
        <v>925</v>
      </c>
      <c r="G608" s="150" t="s">
        <v>926</v>
      </c>
      <c r="H608" s="211">
        <v>0</v>
      </c>
      <c r="I608" s="151">
        <v>1199</v>
      </c>
      <c r="J608" s="463">
        <v>21</v>
      </c>
      <c r="K608" s="464" t="s">
        <v>1710</v>
      </c>
      <c r="L608" s="52">
        <f t="shared" si="22"/>
        <v>0</v>
      </c>
      <c r="M608" s="465" t="s">
        <v>875</v>
      </c>
    </row>
    <row r="609" spans="3:13" ht="13.5" customHeight="1">
      <c r="C609" s="119" t="s">
        <v>927</v>
      </c>
      <c r="F609" s="155" t="s">
        <v>63</v>
      </c>
      <c r="G609" s="156" t="s">
        <v>929</v>
      </c>
      <c r="H609" s="211">
        <v>0</v>
      </c>
      <c r="I609" s="157">
        <v>2399</v>
      </c>
      <c r="J609" s="412">
        <v>21</v>
      </c>
      <c r="K609" s="413" t="s">
        <v>1710</v>
      </c>
      <c r="L609" s="52">
        <f t="shared" si="22"/>
        <v>0</v>
      </c>
      <c r="M609" s="466" t="s">
        <v>927</v>
      </c>
    </row>
    <row r="610" spans="6:13" ht="13.5" customHeight="1">
      <c r="F610" s="155" t="s">
        <v>64</v>
      </c>
      <c r="G610" s="156" t="s">
        <v>930</v>
      </c>
      <c r="H610" s="211">
        <v>0</v>
      </c>
      <c r="I610" s="157">
        <v>2399</v>
      </c>
      <c r="J610" s="412">
        <v>21</v>
      </c>
      <c r="K610" s="413" t="s">
        <v>1710</v>
      </c>
      <c r="L610" s="52">
        <f t="shared" si="22"/>
        <v>0</v>
      </c>
      <c r="M610" s="466" t="s">
        <v>927</v>
      </c>
    </row>
    <row r="611" spans="6:13" ht="13.5" customHeight="1">
      <c r="F611" s="155" t="s">
        <v>65</v>
      </c>
      <c r="G611" s="156" t="s">
        <v>931</v>
      </c>
      <c r="H611" s="211">
        <v>0</v>
      </c>
      <c r="I611" s="157">
        <v>2399</v>
      </c>
      <c r="J611" s="412">
        <v>21</v>
      </c>
      <c r="K611" s="413" t="s">
        <v>1710</v>
      </c>
      <c r="L611" s="52">
        <f t="shared" si="22"/>
        <v>0</v>
      </c>
      <c r="M611" s="466" t="s">
        <v>927</v>
      </c>
    </row>
    <row r="612" spans="6:13" ht="13.5" customHeight="1">
      <c r="F612" s="155" t="s">
        <v>66</v>
      </c>
      <c r="G612" s="156" t="s">
        <v>932</v>
      </c>
      <c r="H612" s="211">
        <v>0</v>
      </c>
      <c r="I612" s="157">
        <v>2399</v>
      </c>
      <c r="J612" s="412">
        <v>21</v>
      </c>
      <c r="K612" s="413" t="s">
        <v>1710</v>
      </c>
      <c r="L612" s="52">
        <f t="shared" si="22"/>
        <v>0</v>
      </c>
      <c r="M612" s="466" t="s">
        <v>927</v>
      </c>
    </row>
    <row r="613" spans="6:13" ht="13.5" customHeight="1">
      <c r="F613" s="155" t="s">
        <v>67</v>
      </c>
      <c r="G613" s="156" t="s">
        <v>933</v>
      </c>
      <c r="H613" s="211">
        <v>0</v>
      </c>
      <c r="I613" s="157">
        <v>2399</v>
      </c>
      <c r="J613" s="412">
        <v>21</v>
      </c>
      <c r="K613" s="413" t="s">
        <v>1710</v>
      </c>
      <c r="L613" s="52">
        <f t="shared" si="22"/>
        <v>0</v>
      </c>
      <c r="M613" s="466" t="s">
        <v>927</v>
      </c>
    </row>
    <row r="614" spans="6:13" ht="13.5" customHeight="1">
      <c r="F614" s="155" t="s">
        <v>934</v>
      </c>
      <c r="G614" s="156" t="s">
        <v>935</v>
      </c>
      <c r="H614" s="211">
        <v>0</v>
      </c>
      <c r="I614" s="157">
        <v>799</v>
      </c>
      <c r="J614" s="412">
        <v>21</v>
      </c>
      <c r="K614" s="413" t="s">
        <v>1710</v>
      </c>
      <c r="L614" s="52">
        <f t="shared" si="22"/>
        <v>0</v>
      </c>
      <c r="M614" s="466" t="s">
        <v>927</v>
      </c>
    </row>
    <row r="615" spans="6:13" ht="13.5" customHeight="1">
      <c r="F615" s="155" t="s">
        <v>936</v>
      </c>
      <c r="G615" s="156" t="s">
        <v>937</v>
      </c>
      <c r="H615" s="211">
        <v>0</v>
      </c>
      <c r="I615" s="157">
        <v>559</v>
      </c>
      <c r="J615" s="412">
        <v>21</v>
      </c>
      <c r="K615" s="413" t="s">
        <v>1710</v>
      </c>
      <c r="L615" s="52">
        <f t="shared" si="22"/>
        <v>0</v>
      </c>
      <c r="M615" s="466" t="s">
        <v>927</v>
      </c>
    </row>
    <row r="616" spans="6:13" ht="13.5" customHeight="1">
      <c r="F616" s="155" t="s">
        <v>938</v>
      </c>
      <c r="G616" s="156" t="s">
        <v>939</v>
      </c>
      <c r="H616" s="211">
        <v>0</v>
      </c>
      <c r="I616" s="157">
        <v>269</v>
      </c>
      <c r="J616" s="412">
        <v>21</v>
      </c>
      <c r="K616" s="413" t="s">
        <v>1710</v>
      </c>
      <c r="L616" s="52">
        <f t="shared" si="22"/>
        <v>0</v>
      </c>
      <c r="M616" s="466" t="s">
        <v>927</v>
      </c>
    </row>
    <row r="617" spans="6:13" ht="13.5" customHeight="1">
      <c r="F617" s="155" t="s">
        <v>940</v>
      </c>
      <c r="G617" s="156" t="s">
        <v>941</v>
      </c>
      <c r="H617" s="211">
        <v>0</v>
      </c>
      <c r="I617" s="157">
        <v>99</v>
      </c>
      <c r="J617" s="412">
        <v>21</v>
      </c>
      <c r="K617" s="413" t="s">
        <v>1710</v>
      </c>
      <c r="L617" s="52">
        <f t="shared" si="22"/>
        <v>0</v>
      </c>
      <c r="M617" s="466" t="s">
        <v>927</v>
      </c>
    </row>
    <row r="618" spans="6:13" ht="13.5" customHeight="1">
      <c r="F618" s="155" t="s">
        <v>60</v>
      </c>
      <c r="G618" s="156" t="s">
        <v>942</v>
      </c>
      <c r="H618" s="211">
        <v>0</v>
      </c>
      <c r="I618" s="157">
        <v>2399</v>
      </c>
      <c r="J618" s="412">
        <v>21</v>
      </c>
      <c r="K618" s="413" t="s">
        <v>1710</v>
      </c>
      <c r="L618" s="52">
        <f t="shared" si="22"/>
        <v>0</v>
      </c>
      <c r="M618" s="466" t="s">
        <v>927</v>
      </c>
    </row>
    <row r="619" spans="6:13" ht="13.5" customHeight="1">
      <c r="F619" s="155" t="s">
        <v>518</v>
      </c>
      <c r="G619" s="156" t="s">
        <v>519</v>
      </c>
      <c r="H619" s="211">
        <v>0</v>
      </c>
      <c r="I619" s="157">
        <v>999</v>
      </c>
      <c r="J619" s="412">
        <v>21</v>
      </c>
      <c r="K619" s="413" t="s">
        <v>1710</v>
      </c>
      <c r="L619" s="52">
        <f t="shared" si="22"/>
        <v>0</v>
      </c>
      <c r="M619" s="466" t="s">
        <v>927</v>
      </c>
    </row>
    <row r="620" spans="6:13" ht="13.5" customHeight="1">
      <c r="F620" s="155" t="s">
        <v>71</v>
      </c>
      <c r="G620" s="156" t="s">
        <v>943</v>
      </c>
      <c r="H620" s="211">
        <v>0</v>
      </c>
      <c r="I620" s="157">
        <v>599</v>
      </c>
      <c r="J620" s="412">
        <v>21</v>
      </c>
      <c r="K620" s="413" t="s">
        <v>1710</v>
      </c>
      <c r="L620" s="52">
        <f t="shared" si="22"/>
        <v>0</v>
      </c>
      <c r="M620" s="466" t="s">
        <v>927</v>
      </c>
    </row>
    <row r="621" spans="6:13" ht="13.5" customHeight="1">
      <c r="F621" s="155" t="s">
        <v>68</v>
      </c>
      <c r="G621" s="156" t="s">
        <v>944</v>
      </c>
      <c r="H621" s="211">
        <v>0</v>
      </c>
      <c r="I621" s="157">
        <v>529</v>
      </c>
      <c r="J621" s="412">
        <v>21</v>
      </c>
      <c r="K621" s="413" t="s">
        <v>1710</v>
      </c>
      <c r="L621" s="52">
        <f t="shared" si="22"/>
        <v>0</v>
      </c>
      <c r="M621" s="466" t="s">
        <v>927</v>
      </c>
    </row>
    <row r="622" spans="6:13" ht="13.5" customHeight="1">
      <c r="F622" s="155" t="s">
        <v>69</v>
      </c>
      <c r="G622" s="156" t="s">
        <v>945</v>
      </c>
      <c r="H622" s="211">
        <v>0</v>
      </c>
      <c r="I622" s="157">
        <v>529</v>
      </c>
      <c r="J622" s="412">
        <v>21</v>
      </c>
      <c r="K622" s="413" t="s">
        <v>1710</v>
      </c>
      <c r="L622" s="52">
        <f t="shared" si="22"/>
        <v>0</v>
      </c>
      <c r="M622" s="466" t="s">
        <v>927</v>
      </c>
    </row>
    <row r="623" spans="6:13" ht="13.5" customHeight="1">
      <c r="F623" s="155" t="s">
        <v>70</v>
      </c>
      <c r="G623" s="156" t="s">
        <v>946</v>
      </c>
      <c r="H623" s="211">
        <v>0</v>
      </c>
      <c r="I623" s="157">
        <v>529</v>
      </c>
      <c r="J623" s="412">
        <v>21</v>
      </c>
      <c r="K623" s="413" t="s">
        <v>1710</v>
      </c>
      <c r="L623" s="52">
        <f t="shared" si="22"/>
        <v>0</v>
      </c>
      <c r="M623" s="466" t="s">
        <v>927</v>
      </c>
    </row>
    <row r="624" spans="6:13" ht="13.5" customHeight="1">
      <c r="F624" s="155" t="s">
        <v>947</v>
      </c>
      <c r="G624" s="156" t="s">
        <v>948</v>
      </c>
      <c r="H624" s="211">
        <v>0</v>
      </c>
      <c r="I624" s="157">
        <v>899</v>
      </c>
      <c r="J624" s="412">
        <v>21</v>
      </c>
      <c r="K624" s="413" t="s">
        <v>1710</v>
      </c>
      <c r="L624" s="52">
        <f t="shared" si="22"/>
        <v>0</v>
      </c>
      <c r="M624" s="466" t="s">
        <v>927</v>
      </c>
    </row>
    <row r="625" spans="6:13" ht="13.5" customHeight="1">
      <c r="F625" s="155" t="s">
        <v>949</v>
      </c>
      <c r="G625" s="156" t="s">
        <v>950</v>
      </c>
      <c r="H625" s="211">
        <v>0</v>
      </c>
      <c r="I625" s="157">
        <v>2999</v>
      </c>
      <c r="J625" s="412">
        <v>21</v>
      </c>
      <c r="K625" s="413" t="s">
        <v>1710</v>
      </c>
      <c r="L625" s="52">
        <f t="shared" si="22"/>
        <v>0</v>
      </c>
      <c r="M625" s="466" t="s">
        <v>927</v>
      </c>
    </row>
    <row r="626" spans="6:13" ht="13.5" customHeight="1">
      <c r="F626" s="155" t="s">
        <v>951</v>
      </c>
      <c r="G626" s="156" t="s">
        <v>952</v>
      </c>
      <c r="H626" s="211">
        <v>0</v>
      </c>
      <c r="I626" s="157">
        <v>599</v>
      </c>
      <c r="J626" s="412">
        <v>21</v>
      </c>
      <c r="K626" s="413" t="s">
        <v>1710</v>
      </c>
      <c r="L626" s="52">
        <f t="shared" si="22"/>
        <v>0</v>
      </c>
      <c r="M626" s="466" t="s">
        <v>927</v>
      </c>
    </row>
    <row r="627" spans="6:13" ht="13.5" customHeight="1">
      <c r="F627" s="155" t="s">
        <v>953</v>
      </c>
      <c r="G627" s="156" t="s">
        <v>954</v>
      </c>
      <c r="H627" s="211">
        <v>0</v>
      </c>
      <c r="I627" s="157">
        <v>499</v>
      </c>
      <c r="J627" s="412">
        <v>21</v>
      </c>
      <c r="K627" s="413" t="s">
        <v>1710</v>
      </c>
      <c r="L627" s="52">
        <f t="shared" si="22"/>
        <v>0</v>
      </c>
      <c r="M627" s="466" t="s">
        <v>927</v>
      </c>
    </row>
    <row r="628" spans="6:13" ht="13.5" customHeight="1">
      <c r="F628" s="155" t="s">
        <v>955</v>
      </c>
      <c r="G628" s="156" t="s">
        <v>956</v>
      </c>
      <c r="H628" s="211">
        <v>0</v>
      </c>
      <c r="I628" s="157">
        <v>629</v>
      </c>
      <c r="J628" s="412">
        <v>21</v>
      </c>
      <c r="K628" s="413" t="s">
        <v>1710</v>
      </c>
      <c r="L628" s="52">
        <f t="shared" si="22"/>
        <v>0</v>
      </c>
      <c r="M628" s="466" t="s">
        <v>927</v>
      </c>
    </row>
    <row r="629" spans="6:13" ht="13.5" customHeight="1">
      <c r="F629" s="155" t="s">
        <v>957</v>
      </c>
      <c r="G629" s="156" t="s">
        <v>956</v>
      </c>
      <c r="H629" s="211">
        <v>0</v>
      </c>
      <c r="I629" s="157">
        <v>399</v>
      </c>
      <c r="J629" s="412">
        <v>21</v>
      </c>
      <c r="K629" s="413" t="s">
        <v>1710</v>
      </c>
      <c r="L629" s="52">
        <f t="shared" si="22"/>
        <v>0</v>
      </c>
      <c r="M629" s="466" t="s">
        <v>927</v>
      </c>
    </row>
    <row r="630" spans="6:13" ht="13.5" customHeight="1">
      <c r="F630" s="155" t="s">
        <v>958</v>
      </c>
      <c r="G630" s="156" t="s">
        <v>959</v>
      </c>
      <c r="H630" s="211">
        <v>0</v>
      </c>
      <c r="I630" s="157">
        <v>249</v>
      </c>
      <c r="J630" s="412">
        <v>21</v>
      </c>
      <c r="K630" s="413" t="s">
        <v>1710</v>
      </c>
      <c r="L630" s="52">
        <f t="shared" si="22"/>
        <v>0</v>
      </c>
      <c r="M630" s="466" t="s">
        <v>927</v>
      </c>
    </row>
    <row r="631" spans="6:13" ht="13.5" customHeight="1">
      <c r="F631" s="155" t="s">
        <v>960</v>
      </c>
      <c r="G631" s="156" t="s">
        <v>961</v>
      </c>
      <c r="H631" s="211">
        <v>0</v>
      </c>
      <c r="I631" s="157">
        <v>249</v>
      </c>
      <c r="J631" s="412">
        <v>21</v>
      </c>
      <c r="K631" s="413" t="s">
        <v>1710</v>
      </c>
      <c r="L631" s="52">
        <f t="shared" si="22"/>
        <v>0</v>
      </c>
      <c r="M631" s="466" t="s">
        <v>927</v>
      </c>
    </row>
    <row r="632" spans="6:13" ht="13.5" customHeight="1">
      <c r="F632" s="155" t="s">
        <v>524</v>
      </c>
      <c r="G632" s="156" t="s">
        <v>525</v>
      </c>
      <c r="H632" s="211">
        <v>0</v>
      </c>
      <c r="I632" s="157">
        <v>899</v>
      </c>
      <c r="J632" s="412">
        <v>21</v>
      </c>
      <c r="K632" s="413" t="s">
        <v>1710</v>
      </c>
      <c r="L632" s="52">
        <f t="shared" si="22"/>
        <v>0</v>
      </c>
      <c r="M632" s="466" t="s">
        <v>927</v>
      </c>
    </row>
    <row r="633" spans="6:13" ht="13.5" customHeight="1">
      <c r="F633" s="155" t="s">
        <v>962</v>
      </c>
      <c r="G633" s="156" t="s">
        <v>963</v>
      </c>
      <c r="H633" s="211">
        <v>0</v>
      </c>
      <c r="I633" s="157">
        <v>599</v>
      </c>
      <c r="J633" s="412">
        <v>21</v>
      </c>
      <c r="K633" s="413" t="s">
        <v>1710</v>
      </c>
      <c r="L633" s="52">
        <f t="shared" si="22"/>
        <v>0</v>
      </c>
      <c r="M633" s="466" t="s">
        <v>927</v>
      </c>
    </row>
    <row r="634" spans="6:13" ht="13.5" customHeight="1">
      <c r="F634" s="155" t="s">
        <v>964</v>
      </c>
      <c r="G634" s="156" t="s">
        <v>965</v>
      </c>
      <c r="H634" s="211">
        <v>0</v>
      </c>
      <c r="I634" s="157">
        <v>499</v>
      </c>
      <c r="J634" s="412">
        <v>21</v>
      </c>
      <c r="K634" s="413" t="s">
        <v>1710</v>
      </c>
      <c r="L634" s="52">
        <f t="shared" si="22"/>
        <v>0</v>
      </c>
      <c r="M634" s="466" t="s">
        <v>927</v>
      </c>
    </row>
    <row r="635" spans="3:13" ht="13.5" customHeight="1">
      <c r="C635" s="362" t="s">
        <v>967</v>
      </c>
      <c r="F635" s="159" t="s">
        <v>969</v>
      </c>
      <c r="G635" s="160" t="s">
        <v>970</v>
      </c>
      <c r="H635" s="211">
        <v>0</v>
      </c>
      <c r="I635" s="161">
        <v>999</v>
      </c>
      <c r="J635" s="446">
        <v>21</v>
      </c>
      <c r="K635" s="447" t="s">
        <v>1710</v>
      </c>
      <c r="L635" s="52">
        <f t="shared" si="22"/>
        <v>0</v>
      </c>
      <c r="M635" s="471" t="s">
        <v>967</v>
      </c>
    </row>
    <row r="636" spans="6:13" ht="13.5" customHeight="1">
      <c r="F636" s="159" t="s">
        <v>971</v>
      </c>
      <c r="G636" s="160" t="s">
        <v>972</v>
      </c>
      <c r="H636" s="211">
        <v>0</v>
      </c>
      <c r="I636" s="161">
        <v>229</v>
      </c>
      <c r="J636" s="446">
        <v>21</v>
      </c>
      <c r="K636" s="447" t="s">
        <v>1710</v>
      </c>
      <c r="L636" s="407">
        <f t="shared" si="22"/>
        <v>0</v>
      </c>
      <c r="M636" s="471" t="s">
        <v>967</v>
      </c>
    </row>
    <row r="637" spans="3:13" ht="13.5" customHeight="1">
      <c r="C637" s="363" t="s">
        <v>973</v>
      </c>
      <c r="F637" s="331" t="s">
        <v>1683</v>
      </c>
      <c r="G637" s="332" t="s">
        <v>1684</v>
      </c>
      <c r="H637" s="211">
        <v>0</v>
      </c>
      <c r="I637" s="165">
        <v>1930</v>
      </c>
      <c r="J637" s="467">
        <v>21</v>
      </c>
      <c r="K637" s="468" t="s">
        <v>1710</v>
      </c>
      <c r="L637" s="470">
        <f t="shared" si="22"/>
        <v>0</v>
      </c>
      <c r="M637" s="469" t="s">
        <v>973</v>
      </c>
    </row>
    <row r="638" spans="6:13" ht="13.5" customHeight="1">
      <c r="F638" s="163" t="s">
        <v>975</v>
      </c>
      <c r="G638" s="164" t="s">
        <v>974</v>
      </c>
      <c r="H638" s="211">
        <v>0</v>
      </c>
      <c r="I638" s="165">
        <v>1199</v>
      </c>
      <c r="J638" s="467">
        <v>21</v>
      </c>
      <c r="K638" s="468" t="s">
        <v>1710</v>
      </c>
      <c r="L638" s="470">
        <f t="shared" si="22"/>
        <v>0</v>
      </c>
      <c r="M638" s="469" t="s">
        <v>973</v>
      </c>
    </row>
    <row r="639" spans="3:13" ht="13.5" customHeight="1">
      <c r="C639" s="364" t="s">
        <v>976</v>
      </c>
      <c r="F639" s="172" t="s">
        <v>978</v>
      </c>
      <c r="G639" s="173" t="s">
        <v>979</v>
      </c>
      <c r="H639" s="211">
        <v>0</v>
      </c>
      <c r="I639" s="174">
        <v>229</v>
      </c>
      <c r="J639" s="472">
        <v>21</v>
      </c>
      <c r="K639" s="473" t="s">
        <v>1710</v>
      </c>
      <c r="L639" s="470">
        <f t="shared" si="22"/>
        <v>0</v>
      </c>
      <c r="M639" s="475" t="s">
        <v>976</v>
      </c>
    </row>
    <row r="640" spans="3:13" ht="13.5" customHeight="1">
      <c r="C640" s="360" t="s">
        <v>980</v>
      </c>
      <c r="F640" s="69" t="s">
        <v>982</v>
      </c>
      <c r="G640" s="177" t="s">
        <v>983</v>
      </c>
      <c r="H640" s="211">
        <v>0</v>
      </c>
      <c r="I640" s="178">
        <v>569</v>
      </c>
      <c r="J640" s="460">
        <v>21</v>
      </c>
      <c r="K640" s="461" t="s">
        <v>1710</v>
      </c>
      <c r="L640" s="470">
        <f t="shared" si="22"/>
        <v>0</v>
      </c>
      <c r="M640" s="474" t="s">
        <v>980</v>
      </c>
    </row>
    <row r="641" spans="6:13" ht="13.5" customHeight="1">
      <c r="F641" s="69" t="s">
        <v>984</v>
      </c>
      <c r="G641" s="177" t="s">
        <v>985</v>
      </c>
      <c r="H641" s="211">
        <v>0</v>
      </c>
      <c r="I641" s="178">
        <v>419</v>
      </c>
      <c r="J641" s="460">
        <v>21</v>
      </c>
      <c r="K641" s="461" t="s">
        <v>1710</v>
      </c>
      <c r="L641" s="470">
        <f t="shared" si="22"/>
        <v>0</v>
      </c>
      <c r="M641" s="474" t="s">
        <v>980</v>
      </c>
    </row>
    <row r="642" spans="3:13" ht="13.5" customHeight="1">
      <c r="C642" s="365" t="s">
        <v>986</v>
      </c>
      <c r="F642" s="180" t="s">
        <v>988</v>
      </c>
      <c r="G642" s="181" t="s">
        <v>989</v>
      </c>
      <c r="H642" s="211">
        <v>0</v>
      </c>
      <c r="I642" s="182">
        <v>1299</v>
      </c>
      <c r="J642" s="476">
        <v>21</v>
      </c>
      <c r="K642" s="477" t="s">
        <v>1710</v>
      </c>
      <c r="L642" s="470">
        <f t="shared" si="22"/>
        <v>0</v>
      </c>
      <c r="M642" s="478" t="s">
        <v>986</v>
      </c>
    </row>
    <row r="643" spans="6:13" ht="13.5" customHeight="1">
      <c r="F643" s="180" t="s">
        <v>991</v>
      </c>
      <c r="G643" s="181" t="s">
        <v>990</v>
      </c>
      <c r="H643" s="211">
        <v>0</v>
      </c>
      <c r="I643" s="182">
        <v>1199</v>
      </c>
      <c r="J643" s="476">
        <v>21</v>
      </c>
      <c r="K643" s="477" t="s">
        <v>1710</v>
      </c>
      <c r="L643" s="470">
        <f t="shared" si="22"/>
        <v>0</v>
      </c>
      <c r="M643" s="478" t="s">
        <v>986</v>
      </c>
    </row>
    <row r="644" spans="6:13" ht="13.5" customHeight="1">
      <c r="F644" s="180" t="s">
        <v>992</v>
      </c>
      <c r="G644" s="181" t="s">
        <v>993</v>
      </c>
      <c r="H644" s="211">
        <v>0</v>
      </c>
      <c r="I644" s="182">
        <v>1199</v>
      </c>
      <c r="J644" s="476">
        <v>21</v>
      </c>
      <c r="K644" s="477" t="s">
        <v>1710</v>
      </c>
      <c r="L644" s="470">
        <f t="shared" si="22"/>
        <v>0</v>
      </c>
      <c r="M644" s="478" t="s">
        <v>986</v>
      </c>
    </row>
    <row r="645" spans="6:13" ht="13.5" customHeight="1">
      <c r="F645" s="180" t="s">
        <v>994</v>
      </c>
      <c r="G645" s="181" t="s">
        <v>995</v>
      </c>
      <c r="H645" s="211">
        <v>0</v>
      </c>
      <c r="I645" s="182">
        <v>899</v>
      </c>
      <c r="J645" s="476">
        <v>21</v>
      </c>
      <c r="K645" s="477" t="s">
        <v>1710</v>
      </c>
      <c r="L645" s="470">
        <f t="shared" si="22"/>
        <v>0</v>
      </c>
      <c r="M645" s="478" t="s">
        <v>986</v>
      </c>
    </row>
    <row r="646" spans="6:13" ht="13.5" customHeight="1">
      <c r="F646" s="180" t="s">
        <v>996</v>
      </c>
      <c r="G646" s="181" t="s">
        <v>997</v>
      </c>
      <c r="H646" s="211">
        <v>0</v>
      </c>
      <c r="I646" s="182">
        <v>1299</v>
      </c>
      <c r="J646" s="476">
        <v>21</v>
      </c>
      <c r="K646" s="477" t="s">
        <v>1710</v>
      </c>
      <c r="L646" s="470">
        <f t="shared" si="22"/>
        <v>0</v>
      </c>
      <c r="M646" s="478" t="s">
        <v>986</v>
      </c>
    </row>
    <row r="647" spans="6:13" ht="13.5" customHeight="1">
      <c r="F647" s="180" t="s">
        <v>998</v>
      </c>
      <c r="G647" s="181" t="s">
        <v>999</v>
      </c>
      <c r="H647" s="211">
        <v>0</v>
      </c>
      <c r="I647" s="182">
        <v>1399</v>
      </c>
      <c r="J647" s="476">
        <v>21</v>
      </c>
      <c r="K647" s="477" t="s">
        <v>1710</v>
      </c>
      <c r="L647" s="470">
        <f aca="true" t="shared" si="23" ref="L647:L710">PRODUCT(H647,I647)</f>
        <v>0</v>
      </c>
      <c r="M647" s="478" t="s">
        <v>986</v>
      </c>
    </row>
    <row r="648" spans="6:13" ht="13.5" customHeight="1">
      <c r="F648" s="180" t="s">
        <v>1000</v>
      </c>
      <c r="G648" s="181" t="s">
        <v>1001</v>
      </c>
      <c r="H648" s="211">
        <v>0</v>
      </c>
      <c r="I648" s="182">
        <v>1799</v>
      </c>
      <c r="J648" s="476">
        <v>21</v>
      </c>
      <c r="K648" s="477" t="s">
        <v>1710</v>
      </c>
      <c r="L648" s="470">
        <f t="shared" si="23"/>
        <v>0</v>
      </c>
      <c r="M648" s="478" t="s">
        <v>986</v>
      </c>
    </row>
    <row r="649" spans="6:13" ht="13.5" customHeight="1">
      <c r="F649" s="180" t="s">
        <v>1002</v>
      </c>
      <c r="G649" s="181" t="s">
        <v>1003</v>
      </c>
      <c r="H649" s="211">
        <v>0</v>
      </c>
      <c r="I649" s="182">
        <v>1199</v>
      </c>
      <c r="J649" s="476">
        <v>21</v>
      </c>
      <c r="K649" s="477" t="s">
        <v>1710</v>
      </c>
      <c r="L649" s="470">
        <f t="shared" si="23"/>
        <v>0</v>
      </c>
      <c r="M649" s="478" t="s">
        <v>986</v>
      </c>
    </row>
    <row r="650" spans="6:13" ht="13.5" customHeight="1">
      <c r="F650" s="180" t="s">
        <v>1004</v>
      </c>
      <c r="G650" s="181" t="s">
        <v>1005</v>
      </c>
      <c r="H650" s="211">
        <v>0</v>
      </c>
      <c r="I650" s="182">
        <v>999</v>
      </c>
      <c r="J650" s="476">
        <v>21</v>
      </c>
      <c r="K650" s="477" t="s">
        <v>1710</v>
      </c>
      <c r="L650" s="470">
        <f t="shared" si="23"/>
        <v>0</v>
      </c>
      <c r="M650" s="478" t="s">
        <v>986</v>
      </c>
    </row>
    <row r="651" spans="3:13" ht="13.5" customHeight="1">
      <c r="C651" s="366" t="s">
        <v>1006</v>
      </c>
      <c r="F651" s="183" t="s">
        <v>1008</v>
      </c>
      <c r="G651" s="184" t="s">
        <v>1007</v>
      </c>
      <c r="H651" s="211">
        <v>0</v>
      </c>
      <c r="I651" s="185">
        <v>2499</v>
      </c>
      <c r="J651" s="436">
        <v>21</v>
      </c>
      <c r="K651" s="437" t="s">
        <v>1710</v>
      </c>
      <c r="L651" s="470">
        <f t="shared" si="23"/>
        <v>0</v>
      </c>
      <c r="M651" s="479" t="s">
        <v>1006</v>
      </c>
    </row>
    <row r="652" spans="6:13" ht="13.5" customHeight="1">
      <c r="F652" s="183" t="s">
        <v>1009</v>
      </c>
      <c r="G652" s="184" t="s">
        <v>1010</v>
      </c>
      <c r="H652" s="211">
        <v>0</v>
      </c>
      <c r="I652" s="185">
        <v>2599</v>
      </c>
      <c r="J652" s="436">
        <v>21</v>
      </c>
      <c r="K652" s="437" t="s">
        <v>1710</v>
      </c>
      <c r="L652" s="470">
        <f t="shared" si="23"/>
        <v>0</v>
      </c>
      <c r="M652" s="479" t="s">
        <v>1006</v>
      </c>
    </row>
    <row r="653" spans="3:13" ht="13.5" customHeight="1">
      <c r="C653" s="367" t="s">
        <v>1011</v>
      </c>
      <c r="F653" s="167" t="s">
        <v>1013</v>
      </c>
      <c r="G653" s="168" t="s">
        <v>1014</v>
      </c>
      <c r="H653" s="211">
        <v>0</v>
      </c>
      <c r="I653" s="169">
        <v>2999</v>
      </c>
      <c r="J653" s="439">
        <v>21</v>
      </c>
      <c r="K653" s="440" t="s">
        <v>1710</v>
      </c>
      <c r="L653" s="470">
        <f t="shared" si="23"/>
        <v>0</v>
      </c>
      <c r="M653" s="483" t="s">
        <v>1011</v>
      </c>
    </row>
    <row r="654" spans="3:13" ht="13.5" customHeight="1">
      <c r="C654" s="369" t="s">
        <v>1018</v>
      </c>
      <c r="F654" s="191" t="s">
        <v>110</v>
      </c>
      <c r="G654" s="192" t="s">
        <v>111</v>
      </c>
      <c r="H654" s="211">
        <v>0</v>
      </c>
      <c r="I654" s="193">
        <v>1299</v>
      </c>
      <c r="J654" s="480">
        <v>21</v>
      </c>
      <c r="K654" s="481" t="s">
        <v>1710</v>
      </c>
      <c r="L654" s="470">
        <f t="shared" si="23"/>
        <v>0</v>
      </c>
      <c r="M654" s="482" t="s">
        <v>1018</v>
      </c>
    </row>
    <row r="655" spans="6:13" ht="13.5" customHeight="1">
      <c r="F655" s="191" t="s">
        <v>112</v>
      </c>
      <c r="G655" s="368" t="s">
        <v>113</v>
      </c>
      <c r="H655" s="211">
        <v>0</v>
      </c>
      <c r="I655" s="193">
        <v>899</v>
      </c>
      <c r="J655" s="480">
        <v>21</v>
      </c>
      <c r="K655" s="481" t="s">
        <v>1710</v>
      </c>
      <c r="L655" s="470">
        <f t="shared" si="23"/>
        <v>0</v>
      </c>
      <c r="M655" s="482" t="s">
        <v>1018</v>
      </c>
    </row>
    <row r="656" spans="6:13" ht="13.5" customHeight="1">
      <c r="F656" s="191" t="s">
        <v>114</v>
      </c>
      <c r="G656" s="192" t="s">
        <v>115</v>
      </c>
      <c r="H656" s="211">
        <v>0</v>
      </c>
      <c r="I656" s="193">
        <v>899</v>
      </c>
      <c r="J656" s="480">
        <v>21</v>
      </c>
      <c r="K656" s="481" t="s">
        <v>1710</v>
      </c>
      <c r="L656" s="470">
        <f t="shared" si="23"/>
        <v>0</v>
      </c>
      <c r="M656" s="482" t="s">
        <v>1018</v>
      </c>
    </row>
    <row r="657" spans="6:13" ht="13.5" customHeight="1">
      <c r="F657" s="190" t="s">
        <v>117</v>
      </c>
      <c r="G657" s="194" t="s">
        <v>116</v>
      </c>
      <c r="H657" s="211">
        <v>0</v>
      </c>
      <c r="I657" s="193">
        <v>269</v>
      </c>
      <c r="J657" s="480">
        <v>21</v>
      </c>
      <c r="K657" s="481" t="s">
        <v>1710</v>
      </c>
      <c r="L657" s="470">
        <f t="shared" si="23"/>
        <v>0</v>
      </c>
      <c r="M657" s="482" t="s">
        <v>1018</v>
      </c>
    </row>
    <row r="658" spans="6:13" ht="13.5" customHeight="1">
      <c r="F658" s="191" t="s">
        <v>120</v>
      </c>
      <c r="G658" s="192" t="s">
        <v>121</v>
      </c>
      <c r="H658" s="211">
        <v>0</v>
      </c>
      <c r="I658" s="193">
        <v>459</v>
      </c>
      <c r="J658" s="480">
        <v>21</v>
      </c>
      <c r="K658" s="481" t="s">
        <v>1710</v>
      </c>
      <c r="L658" s="470">
        <f t="shared" si="23"/>
        <v>0</v>
      </c>
      <c r="M658" s="482" t="s">
        <v>1018</v>
      </c>
    </row>
    <row r="659" spans="6:13" ht="13.5" customHeight="1">
      <c r="F659" s="191" t="s">
        <v>122</v>
      </c>
      <c r="G659" s="192" t="s">
        <v>111</v>
      </c>
      <c r="H659" s="211">
        <v>0</v>
      </c>
      <c r="I659" s="193">
        <v>449</v>
      </c>
      <c r="J659" s="480">
        <v>21</v>
      </c>
      <c r="K659" s="481" t="s">
        <v>1710</v>
      </c>
      <c r="L659" s="470">
        <f t="shared" si="23"/>
        <v>0</v>
      </c>
      <c r="M659" s="482" t="s">
        <v>1018</v>
      </c>
    </row>
    <row r="660" spans="6:13" ht="13.5" customHeight="1">
      <c r="F660" s="191" t="s">
        <v>123</v>
      </c>
      <c r="G660" s="192" t="s">
        <v>124</v>
      </c>
      <c r="H660" s="211">
        <v>0</v>
      </c>
      <c r="I660" s="193">
        <v>459</v>
      </c>
      <c r="J660" s="480">
        <v>21</v>
      </c>
      <c r="K660" s="481" t="s">
        <v>1710</v>
      </c>
      <c r="L660" s="470">
        <f t="shared" si="23"/>
        <v>0</v>
      </c>
      <c r="M660" s="482" t="s">
        <v>1018</v>
      </c>
    </row>
    <row r="661" spans="6:13" ht="13.5" customHeight="1">
      <c r="F661" s="191" t="s">
        <v>125</v>
      </c>
      <c r="G661" s="192" t="s">
        <v>126</v>
      </c>
      <c r="H661" s="211">
        <v>0</v>
      </c>
      <c r="I661" s="193">
        <v>899</v>
      </c>
      <c r="J661" s="480">
        <v>21</v>
      </c>
      <c r="K661" s="481" t="s">
        <v>1710</v>
      </c>
      <c r="L661" s="470">
        <f t="shared" si="23"/>
        <v>0</v>
      </c>
      <c r="M661" s="482" t="s">
        <v>1018</v>
      </c>
    </row>
    <row r="662" spans="6:13" ht="13.5" customHeight="1">
      <c r="F662" s="191" t="s">
        <v>127</v>
      </c>
      <c r="G662" s="192" t="s">
        <v>128</v>
      </c>
      <c r="H662" s="211">
        <v>0</v>
      </c>
      <c r="I662" s="193">
        <v>899</v>
      </c>
      <c r="J662" s="480">
        <v>21</v>
      </c>
      <c r="K662" s="481" t="s">
        <v>1710</v>
      </c>
      <c r="L662" s="470">
        <f t="shared" si="23"/>
        <v>0</v>
      </c>
      <c r="M662" s="482" t="s">
        <v>1018</v>
      </c>
    </row>
    <row r="663" spans="6:13" ht="13.5" customHeight="1">
      <c r="F663" s="191" t="s">
        <v>118</v>
      </c>
      <c r="G663" s="192" t="s">
        <v>119</v>
      </c>
      <c r="H663" s="211">
        <v>0</v>
      </c>
      <c r="I663" s="193">
        <v>599</v>
      </c>
      <c r="J663" s="480">
        <v>21</v>
      </c>
      <c r="K663" s="481" t="s">
        <v>1710</v>
      </c>
      <c r="L663" s="470">
        <f t="shared" si="23"/>
        <v>0</v>
      </c>
      <c r="M663" s="482" t="s">
        <v>1018</v>
      </c>
    </row>
    <row r="664" spans="6:13" ht="13.5" customHeight="1">
      <c r="F664" s="191" t="s">
        <v>54</v>
      </c>
      <c r="G664" s="192" t="s">
        <v>129</v>
      </c>
      <c r="H664" s="211">
        <v>0</v>
      </c>
      <c r="I664" s="193">
        <v>499</v>
      </c>
      <c r="J664" s="480">
        <v>21</v>
      </c>
      <c r="K664" s="481" t="s">
        <v>1710</v>
      </c>
      <c r="L664" s="470">
        <f t="shared" si="23"/>
        <v>0</v>
      </c>
      <c r="M664" s="482" t="s">
        <v>1018</v>
      </c>
    </row>
    <row r="665" spans="6:13" ht="13.5" customHeight="1">
      <c r="F665" s="191" t="s">
        <v>130</v>
      </c>
      <c r="G665" s="192" t="s">
        <v>131</v>
      </c>
      <c r="H665" s="211">
        <v>0</v>
      </c>
      <c r="I665" s="193">
        <v>459</v>
      </c>
      <c r="J665" s="480">
        <v>21</v>
      </c>
      <c r="K665" s="481" t="s">
        <v>1710</v>
      </c>
      <c r="L665" s="470">
        <f t="shared" si="23"/>
        <v>0</v>
      </c>
      <c r="M665" s="482" t="s">
        <v>1018</v>
      </c>
    </row>
    <row r="666" spans="6:13" ht="13.5" customHeight="1">
      <c r="F666" s="191" t="s">
        <v>132</v>
      </c>
      <c r="G666" s="192" t="s">
        <v>131</v>
      </c>
      <c r="H666" s="211">
        <v>0</v>
      </c>
      <c r="I666" s="193">
        <v>699</v>
      </c>
      <c r="J666" s="480">
        <v>21</v>
      </c>
      <c r="K666" s="481" t="s">
        <v>1710</v>
      </c>
      <c r="L666" s="470">
        <f t="shared" si="23"/>
        <v>0</v>
      </c>
      <c r="M666" s="482" t="s">
        <v>1018</v>
      </c>
    </row>
    <row r="667" spans="6:13" ht="13.5" customHeight="1">
      <c r="F667" s="195" t="s">
        <v>133</v>
      </c>
      <c r="G667" s="196" t="s">
        <v>134</v>
      </c>
      <c r="H667" s="211">
        <v>0</v>
      </c>
      <c r="I667" s="193">
        <v>999</v>
      </c>
      <c r="J667" s="480">
        <v>21</v>
      </c>
      <c r="K667" s="481" t="s">
        <v>1710</v>
      </c>
      <c r="L667" s="470">
        <f t="shared" si="23"/>
        <v>0</v>
      </c>
      <c r="M667" s="482" t="s">
        <v>1018</v>
      </c>
    </row>
    <row r="668" spans="6:13" ht="13.5" customHeight="1">
      <c r="F668" s="195" t="s">
        <v>135</v>
      </c>
      <c r="G668" s="196" t="s">
        <v>136</v>
      </c>
      <c r="H668" s="211">
        <v>0</v>
      </c>
      <c r="I668" s="193">
        <v>899</v>
      </c>
      <c r="J668" s="480">
        <v>21</v>
      </c>
      <c r="K668" s="481" t="s">
        <v>1710</v>
      </c>
      <c r="L668" s="470">
        <f t="shared" si="23"/>
        <v>0</v>
      </c>
      <c r="M668" s="482" t="s">
        <v>1018</v>
      </c>
    </row>
    <row r="669" spans="6:13" ht="13.5" customHeight="1">
      <c r="F669" s="195" t="s">
        <v>137</v>
      </c>
      <c r="G669" s="196" t="s">
        <v>138</v>
      </c>
      <c r="H669" s="211">
        <v>0</v>
      </c>
      <c r="I669" s="193">
        <v>659</v>
      </c>
      <c r="J669" s="480">
        <v>21</v>
      </c>
      <c r="K669" s="481" t="s">
        <v>1710</v>
      </c>
      <c r="L669" s="470">
        <f t="shared" si="23"/>
        <v>0</v>
      </c>
      <c r="M669" s="482" t="s">
        <v>1018</v>
      </c>
    </row>
    <row r="670" spans="6:13" ht="13.5" customHeight="1">
      <c r="F670" s="195" t="s">
        <v>139</v>
      </c>
      <c r="G670" s="196" t="s">
        <v>140</v>
      </c>
      <c r="H670" s="211">
        <v>0</v>
      </c>
      <c r="I670" s="193">
        <v>59</v>
      </c>
      <c r="J670" s="480">
        <v>21</v>
      </c>
      <c r="K670" s="481" t="s">
        <v>1710</v>
      </c>
      <c r="L670" s="470">
        <f t="shared" si="23"/>
        <v>0</v>
      </c>
      <c r="M670" s="482" t="s">
        <v>1018</v>
      </c>
    </row>
    <row r="671" spans="6:13" ht="13.5" customHeight="1">
      <c r="F671" s="195" t="s">
        <v>141</v>
      </c>
      <c r="G671" s="196" t="s">
        <v>142</v>
      </c>
      <c r="H671" s="211">
        <v>0</v>
      </c>
      <c r="I671" s="193">
        <v>499</v>
      </c>
      <c r="J671" s="480">
        <v>21</v>
      </c>
      <c r="K671" s="481" t="s">
        <v>1710</v>
      </c>
      <c r="L671" s="470">
        <f t="shared" si="23"/>
        <v>0</v>
      </c>
      <c r="M671" s="482" t="s">
        <v>1018</v>
      </c>
    </row>
    <row r="672" spans="6:13" ht="13.5" customHeight="1">
      <c r="F672" s="195" t="s">
        <v>143</v>
      </c>
      <c r="G672" s="196" t="s">
        <v>144</v>
      </c>
      <c r="H672" s="211">
        <v>0</v>
      </c>
      <c r="I672" s="193">
        <v>99</v>
      </c>
      <c r="J672" s="480">
        <v>21</v>
      </c>
      <c r="K672" s="481" t="s">
        <v>1710</v>
      </c>
      <c r="L672" s="470">
        <f t="shared" si="23"/>
        <v>0</v>
      </c>
      <c r="M672" s="482" t="s">
        <v>1018</v>
      </c>
    </row>
    <row r="673" spans="6:13" ht="13.5" customHeight="1">
      <c r="F673" s="195" t="s">
        <v>145</v>
      </c>
      <c r="G673" s="196" t="s">
        <v>146</v>
      </c>
      <c r="H673" s="211">
        <v>0</v>
      </c>
      <c r="I673" s="193">
        <v>259</v>
      </c>
      <c r="J673" s="480">
        <v>21</v>
      </c>
      <c r="K673" s="481" t="s">
        <v>1710</v>
      </c>
      <c r="L673" s="470">
        <f t="shared" si="23"/>
        <v>0</v>
      </c>
      <c r="M673" s="482" t="s">
        <v>1018</v>
      </c>
    </row>
    <row r="674" spans="6:13" ht="13.5" customHeight="1">
      <c r="F674" s="195" t="s">
        <v>147</v>
      </c>
      <c r="G674" s="196" t="s">
        <v>148</v>
      </c>
      <c r="H674" s="211">
        <v>0</v>
      </c>
      <c r="I674" s="193">
        <v>999</v>
      </c>
      <c r="J674" s="480">
        <v>21</v>
      </c>
      <c r="K674" s="481" t="s">
        <v>1710</v>
      </c>
      <c r="L674" s="470">
        <f t="shared" si="23"/>
        <v>0</v>
      </c>
      <c r="M674" s="482" t="s">
        <v>1018</v>
      </c>
    </row>
    <row r="675" spans="6:13" ht="13.5" customHeight="1">
      <c r="F675" s="195" t="s">
        <v>149</v>
      </c>
      <c r="G675" s="196" t="s">
        <v>150</v>
      </c>
      <c r="H675" s="211">
        <v>0</v>
      </c>
      <c r="I675" s="193">
        <v>999</v>
      </c>
      <c r="J675" s="480">
        <v>21</v>
      </c>
      <c r="K675" s="481" t="s">
        <v>1710</v>
      </c>
      <c r="L675" s="470">
        <f t="shared" si="23"/>
        <v>0</v>
      </c>
      <c r="M675" s="482" t="s">
        <v>1018</v>
      </c>
    </row>
    <row r="676" spans="6:13" ht="13.5" customHeight="1">
      <c r="F676" s="195" t="s">
        <v>153</v>
      </c>
      <c r="G676" s="196" t="s">
        <v>154</v>
      </c>
      <c r="H676" s="211">
        <v>0</v>
      </c>
      <c r="I676" s="193">
        <v>1399</v>
      </c>
      <c r="J676" s="480">
        <v>21</v>
      </c>
      <c r="K676" s="481" t="s">
        <v>1710</v>
      </c>
      <c r="L676" s="470">
        <f t="shared" si="23"/>
        <v>0</v>
      </c>
      <c r="M676" s="482" t="s">
        <v>1018</v>
      </c>
    </row>
    <row r="677" spans="6:13" ht="13.5" customHeight="1">
      <c r="F677" s="195" t="s">
        <v>155</v>
      </c>
      <c r="G677" s="196" t="s">
        <v>156</v>
      </c>
      <c r="H677" s="211">
        <v>0</v>
      </c>
      <c r="I677" s="193">
        <v>259</v>
      </c>
      <c r="J677" s="480">
        <v>21</v>
      </c>
      <c r="K677" s="481" t="s">
        <v>1710</v>
      </c>
      <c r="L677" s="470">
        <f t="shared" si="23"/>
        <v>0</v>
      </c>
      <c r="M677" s="482" t="s">
        <v>1018</v>
      </c>
    </row>
    <row r="678" spans="6:13" ht="13.5" customHeight="1">
      <c r="F678" s="195" t="s">
        <v>157</v>
      </c>
      <c r="G678" s="196" t="s">
        <v>158</v>
      </c>
      <c r="H678" s="211">
        <v>0</v>
      </c>
      <c r="I678" s="193">
        <v>249</v>
      </c>
      <c r="J678" s="480">
        <v>21</v>
      </c>
      <c r="K678" s="481" t="s">
        <v>1710</v>
      </c>
      <c r="L678" s="470">
        <f t="shared" si="23"/>
        <v>0</v>
      </c>
      <c r="M678" s="482" t="s">
        <v>1018</v>
      </c>
    </row>
    <row r="679" spans="6:13" ht="13.5" customHeight="1">
      <c r="F679" s="195" t="s">
        <v>159</v>
      </c>
      <c r="G679" s="196" t="s">
        <v>160</v>
      </c>
      <c r="H679" s="211">
        <v>0</v>
      </c>
      <c r="I679" s="193">
        <v>299</v>
      </c>
      <c r="J679" s="480">
        <v>21</v>
      </c>
      <c r="K679" s="481" t="s">
        <v>1710</v>
      </c>
      <c r="L679" s="470">
        <f t="shared" si="23"/>
        <v>0</v>
      </c>
      <c r="M679" s="482" t="s">
        <v>1018</v>
      </c>
    </row>
    <row r="680" spans="6:13" ht="13.5" customHeight="1">
      <c r="F680" s="195" t="s">
        <v>161</v>
      </c>
      <c r="G680" s="196" t="s">
        <v>162</v>
      </c>
      <c r="H680" s="211">
        <v>0</v>
      </c>
      <c r="I680" s="193">
        <v>599</v>
      </c>
      <c r="J680" s="480">
        <v>21</v>
      </c>
      <c r="K680" s="481" t="s">
        <v>1710</v>
      </c>
      <c r="L680" s="470">
        <f t="shared" si="23"/>
        <v>0</v>
      </c>
      <c r="M680" s="482" t="s">
        <v>1018</v>
      </c>
    </row>
    <row r="681" spans="6:13" ht="13.5" customHeight="1">
      <c r="F681" s="195" t="s">
        <v>72</v>
      </c>
      <c r="G681" s="196" t="s">
        <v>163</v>
      </c>
      <c r="H681" s="211">
        <v>0</v>
      </c>
      <c r="I681" s="193">
        <v>249</v>
      </c>
      <c r="J681" s="480">
        <v>21</v>
      </c>
      <c r="K681" s="481" t="s">
        <v>1710</v>
      </c>
      <c r="L681" s="470">
        <f t="shared" si="23"/>
        <v>0</v>
      </c>
      <c r="M681" s="482" t="s">
        <v>1018</v>
      </c>
    </row>
    <row r="682" spans="6:13" ht="13.5" customHeight="1">
      <c r="F682" s="195" t="s">
        <v>164</v>
      </c>
      <c r="G682" s="196" t="s">
        <v>165</v>
      </c>
      <c r="H682" s="211">
        <v>0</v>
      </c>
      <c r="I682" s="193">
        <v>79</v>
      </c>
      <c r="J682" s="480">
        <v>21</v>
      </c>
      <c r="K682" s="481" t="s">
        <v>1710</v>
      </c>
      <c r="L682" s="470">
        <f t="shared" si="23"/>
        <v>0</v>
      </c>
      <c r="M682" s="482" t="s">
        <v>1018</v>
      </c>
    </row>
    <row r="683" spans="6:13" ht="13.5" customHeight="1">
      <c r="F683" s="195" t="s">
        <v>166</v>
      </c>
      <c r="G683" s="196" t="s">
        <v>165</v>
      </c>
      <c r="H683" s="211">
        <v>0</v>
      </c>
      <c r="I683" s="193">
        <v>99</v>
      </c>
      <c r="J683" s="480">
        <v>21</v>
      </c>
      <c r="K683" s="481" t="s">
        <v>1710</v>
      </c>
      <c r="L683" s="470">
        <f t="shared" si="23"/>
        <v>0</v>
      </c>
      <c r="M683" s="482" t="s">
        <v>1018</v>
      </c>
    </row>
    <row r="684" spans="6:13" ht="13.5" customHeight="1">
      <c r="F684" s="195" t="s">
        <v>167</v>
      </c>
      <c r="G684" s="196" t="s">
        <v>168</v>
      </c>
      <c r="H684" s="211">
        <v>0</v>
      </c>
      <c r="I684" s="193">
        <v>219</v>
      </c>
      <c r="J684" s="480">
        <v>21</v>
      </c>
      <c r="K684" s="481" t="s">
        <v>1710</v>
      </c>
      <c r="L684" s="470">
        <f t="shared" si="23"/>
        <v>0</v>
      </c>
      <c r="M684" s="482" t="s">
        <v>1018</v>
      </c>
    </row>
    <row r="685" spans="6:13" ht="13.5" customHeight="1">
      <c r="F685" s="195" t="s">
        <v>169</v>
      </c>
      <c r="G685" s="196" t="s">
        <v>170</v>
      </c>
      <c r="H685" s="211">
        <v>0</v>
      </c>
      <c r="I685" s="193">
        <v>99</v>
      </c>
      <c r="J685" s="480">
        <v>21</v>
      </c>
      <c r="K685" s="481" t="s">
        <v>1710</v>
      </c>
      <c r="L685" s="470">
        <f t="shared" si="23"/>
        <v>0</v>
      </c>
      <c r="M685" s="482" t="s">
        <v>1018</v>
      </c>
    </row>
    <row r="686" spans="6:13" ht="13.5" customHeight="1">
      <c r="F686" s="195" t="s">
        <v>171</v>
      </c>
      <c r="G686" s="196" t="s">
        <v>172</v>
      </c>
      <c r="H686" s="211">
        <v>0</v>
      </c>
      <c r="I686" s="193">
        <v>159</v>
      </c>
      <c r="J686" s="480">
        <v>21</v>
      </c>
      <c r="K686" s="481" t="s">
        <v>1710</v>
      </c>
      <c r="L686" s="470">
        <f t="shared" si="23"/>
        <v>0</v>
      </c>
      <c r="M686" s="482" t="s">
        <v>1018</v>
      </c>
    </row>
    <row r="687" spans="6:13" ht="13.5" customHeight="1">
      <c r="F687" s="195" t="s">
        <v>173</v>
      </c>
      <c r="G687" s="196" t="s">
        <v>172</v>
      </c>
      <c r="H687" s="211">
        <v>0</v>
      </c>
      <c r="I687" s="193">
        <v>229</v>
      </c>
      <c r="J687" s="480">
        <v>21</v>
      </c>
      <c r="K687" s="481" t="s">
        <v>1710</v>
      </c>
      <c r="L687" s="470">
        <f t="shared" si="23"/>
        <v>0</v>
      </c>
      <c r="M687" s="482" t="s">
        <v>1018</v>
      </c>
    </row>
    <row r="688" spans="6:13" ht="13.5" customHeight="1">
      <c r="F688" s="195" t="s">
        <v>174</v>
      </c>
      <c r="G688" s="196" t="s">
        <v>175</v>
      </c>
      <c r="H688" s="211">
        <v>0</v>
      </c>
      <c r="I688" s="193">
        <v>129</v>
      </c>
      <c r="J688" s="480">
        <v>21</v>
      </c>
      <c r="K688" s="481" t="s">
        <v>1710</v>
      </c>
      <c r="L688" s="470">
        <f t="shared" si="23"/>
        <v>0</v>
      </c>
      <c r="M688" s="482" t="s">
        <v>1018</v>
      </c>
    </row>
    <row r="689" spans="6:13" ht="13.5" customHeight="1">
      <c r="F689" s="195" t="s">
        <v>176</v>
      </c>
      <c r="G689" s="196" t="s">
        <v>177</v>
      </c>
      <c r="H689" s="211">
        <v>0</v>
      </c>
      <c r="I689" s="193">
        <v>899</v>
      </c>
      <c r="J689" s="480">
        <v>21</v>
      </c>
      <c r="K689" s="481" t="s">
        <v>1710</v>
      </c>
      <c r="L689" s="470">
        <f t="shared" si="23"/>
        <v>0</v>
      </c>
      <c r="M689" s="482" t="s">
        <v>1018</v>
      </c>
    </row>
    <row r="690" spans="6:13" ht="13.5" customHeight="1">
      <c r="F690" s="195" t="s">
        <v>178</v>
      </c>
      <c r="G690" s="196" t="s">
        <v>179</v>
      </c>
      <c r="H690" s="211">
        <v>0</v>
      </c>
      <c r="I690" s="193">
        <v>179</v>
      </c>
      <c r="J690" s="480">
        <v>21</v>
      </c>
      <c r="K690" s="481" t="s">
        <v>1710</v>
      </c>
      <c r="L690" s="470">
        <f t="shared" si="23"/>
        <v>0</v>
      </c>
      <c r="M690" s="482" t="s">
        <v>1018</v>
      </c>
    </row>
    <row r="691" spans="6:13" ht="13.5" customHeight="1">
      <c r="F691" s="195" t="s">
        <v>180</v>
      </c>
      <c r="G691" s="196" t="s">
        <v>179</v>
      </c>
      <c r="H691" s="211">
        <v>0</v>
      </c>
      <c r="I691" s="193">
        <v>179</v>
      </c>
      <c r="J691" s="480">
        <v>21</v>
      </c>
      <c r="K691" s="481" t="s">
        <v>1710</v>
      </c>
      <c r="L691" s="470">
        <f t="shared" si="23"/>
        <v>0</v>
      </c>
      <c r="M691" s="482" t="s">
        <v>1018</v>
      </c>
    </row>
    <row r="692" spans="6:13" ht="13.5" customHeight="1">
      <c r="F692" s="195" t="s">
        <v>181</v>
      </c>
      <c r="G692" s="196" t="s">
        <v>182</v>
      </c>
      <c r="H692" s="211">
        <v>0</v>
      </c>
      <c r="I692" s="193">
        <v>59</v>
      </c>
      <c r="J692" s="480">
        <v>21</v>
      </c>
      <c r="K692" s="481" t="s">
        <v>1710</v>
      </c>
      <c r="L692" s="470">
        <f t="shared" si="23"/>
        <v>0</v>
      </c>
      <c r="M692" s="482" t="s">
        <v>1018</v>
      </c>
    </row>
    <row r="693" spans="6:13" ht="13.5" customHeight="1">
      <c r="F693" s="195" t="s">
        <v>183</v>
      </c>
      <c r="G693" s="196" t="s">
        <v>184</v>
      </c>
      <c r="H693" s="211">
        <v>0</v>
      </c>
      <c r="I693" s="193">
        <v>59</v>
      </c>
      <c r="J693" s="480">
        <v>21</v>
      </c>
      <c r="K693" s="481" t="s">
        <v>1710</v>
      </c>
      <c r="L693" s="470">
        <f t="shared" si="23"/>
        <v>0</v>
      </c>
      <c r="M693" s="482" t="s">
        <v>1018</v>
      </c>
    </row>
    <row r="694" spans="6:13" ht="13.5" customHeight="1">
      <c r="F694" s="195" t="s">
        <v>185</v>
      </c>
      <c r="G694" s="196" t="s">
        <v>186</v>
      </c>
      <c r="H694" s="211">
        <v>0</v>
      </c>
      <c r="I694" s="193">
        <v>99</v>
      </c>
      <c r="J694" s="480">
        <v>21</v>
      </c>
      <c r="K694" s="481" t="s">
        <v>1710</v>
      </c>
      <c r="L694" s="470">
        <f t="shared" si="23"/>
        <v>0</v>
      </c>
      <c r="M694" s="482" t="s">
        <v>1018</v>
      </c>
    </row>
    <row r="695" spans="6:13" ht="13.5" customHeight="1">
      <c r="F695" s="195" t="s">
        <v>187</v>
      </c>
      <c r="G695" s="196" t="s">
        <v>188</v>
      </c>
      <c r="H695" s="211">
        <v>0</v>
      </c>
      <c r="I695" s="193">
        <v>69</v>
      </c>
      <c r="J695" s="480">
        <v>21</v>
      </c>
      <c r="K695" s="481" t="s">
        <v>1710</v>
      </c>
      <c r="L695" s="470">
        <f t="shared" si="23"/>
        <v>0</v>
      </c>
      <c r="M695" s="482" t="s">
        <v>1018</v>
      </c>
    </row>
    <row r="696" spans="6:13" ht="13.5" customHeight="1">
      <c r="F696" s="195" t="s">
        <v>189</v>
      </c>
      <c r="G696" s="196" t="s">
        <v>190</v>
      </c>
      <c r="H696" s="211">
        <v>0</v>
      </c>
      <c r="I696" s="193">
        <v>59</v>
      </c>
      <c r="J696" s="480">
        <v>21</v>
      </c>
      <c r="K696" s="481" t="s">
        <v>1710</v>
      </c>
      <c r="L696" s="470">
        <f t="shared" si="23"/>
        <v>0</v>
      </c>
      <c r="M696" s="482" t="s">
        <v>1018</v>
      </c>
    </row>
    <row r="697" spans="6:13" ht="13.5" customHeight="1">
      <c r="F697" s="195" t="s">
        <v>191</v>
      </c>
      <c r="G697" s="196" t="s">
        <v>190</v>
      </c>
      <c r="H697" s="211">
        <v>0</v>
      </c>
      <c r="I697" s="193">
        <v>69</v>
      </c>
      <c r="J697" s="480">
        <v>21</v>
      </c>
      <c r="K697" s="481" t="s">
        <v>1710</v>
      </c>
      <c r="L697" s="470">
        <f t="shared" si="23"/>
        <v>0</v>
      </c>
      <c r="M697" s="482" t="s">
        <v>1018</v>
      </c>
    </row>
    <row r="698" spans="6:13" ht="13.5" customHeight="1">
      <c r="F698" s="195" t="s">
        <v>192</v>
      </c>
      <c r="G698" s="196" t="s">
        <v>193</v>
      </c>
      <c r="H698" s="211">
        <v>0</v>
      </c>
      <c r="I698" s="193">
        <v>149</v>
      </c>
      <c r="J698" s="480">
        <v>21</v>
      </c>
      <c r="K698" s="481" t="s">
        <v>1710</v>
      </c>
      <c r="L698" s="470">
        <f t="shared" si="23"/>
        <v>0</v>
      </c>
      <c r="M698" s="482" t="s">
        <v>1018</v>
      </c>
    </row>
    <row r="699" spans="6:13" ht="13.5" customHeight="1">
      <c r="F699" s="195" t="s">
        <v>194</v>
      </c>
      <c r="G699" s="196" t="s">
        <v>195</v>
      </c>
      <c r="H699" s="211">
        <v>0</v>
      </c>
      <c r="I699" s="193">
        <v>189</v>
      </c>
      <c r="J699" s="480">
        <v>21</v>
      </c>
      <c r="K699" s="481" t="s">
        <v>1710</v>
      </c>
      <c r="L699" s="470">
        <f t="shared" si="23"/>
        <v>0</v>
      </c>
      <c r="M699" s="482" t="s">
        <v>1018</v>
      </c>
    </row>
    <row r="700" spans="6:13" ht="13.5" customHeight="1">
      <c r="F700" s="195" t="s">
        <v>196</v>
      </c>
      <c r="G700" s="196" t="s">
        <v>197</v>
      </c>
      <c r="H700" s="211">
        <v>0</v>
      </c>
      <c r="I700" s="193">
        <v>99</v>
      </c>
      <c r="J700" s="480">
        <v>21</v>
      </c>
      <c r="K700" s="481" t="s">
        <v>1710</v>
      </c>
      <c r="L700" s="470">
        <f t="shared" si="23"/>
        <v>0</v>
      </c>
      <c r="M700" s="482" t="s">
        <v>1018</v>
      </c>
    </row>
    <row r="701" spans="6:13" ht="13.5" customHeight="1">
      <c r="F701" s="195" t="s">
        <v>198</v>
      </c>
      <c r="G701" s="196" t="s">
        <v>199</v>
      </c>
      <c r="H701" s="211">
        <v>0</v>
      </c>
      <c r="I701" s="193">
        <v>39</v>
      </c>
      <c r="J701" s="480">
        <v>21</v>
      </c>
      <c r="K701" s="481" t="s">
        <v>1710</v>
      </c>
      <c r="L701" s="470">
        <f t="shared" si="23"/>
        <v>0</v>
      </c>
      <c r="M701" s="482" t="s">
        <v>1018</v>
      </c>
    </row>
    <row r="702" spans="6:13" ht="13.5" customHeight="1">
      <c r="F702" s="195" t="s">
        <v>200</v>
      </c>
      <c r="G702" s="196" t="s">
        <v>201</v>
      </c>
      <c r="H702" s="211">
        <v>0</v>
      </c>
      <c r="I702" s="193">
        <v>139</v>
      </c>
      <c r="J702" s="480">
        <v>21</v>
      </c>
      <c r="K702" s="481" t="s">
        <v>1710</v>
      </c>
      <c r="L702" s="470">
        <f t="shared" si="23"/>
        <v>0</v>
      </c>
      <c r="M702" s="482" t="s">
        <v>1018</v>
      </c>
    </row>
    <row r="703" spans="6:13" ht="13.5" customHeight="1">
      <c r="F703" s="195" t="s">
        <v>202</v>
      </c>
      <c r="G703" s="196" t="s">
        <v>203</v>
      </c>
      <c r="H703" s="211">
        <v>0</v>
      </c>
      <c r="I703" s="193">
        <v>179</v>
      </c>
      <c r="J703" s="480">
        <v>21</v>
      </c>
      <c r="K703" s="481" t="s">
        <v>1710</v>
      </c>
      <c r="L703" s="470">
        <f t="shared" si="23"/>
        <v>0</v>
      </c>
      <c r="M703" s="482" t="s">
        <v>1018</v>
      </c>
    </row>
    <row r="704" spans="6:13" ht="13.5" customHeight="1">
      <c r="F704" s="195" t="s">
        <v>204</v>
      </c>
      <c r="G704" s="196" t="s">
        <v>205</v>
      </c>
      <c r="H704" s="211">
        <v>0</v>
      </c>
      <c r="I704" s="193">
        <v>129</v>
      </c>
      <c r="J704" s="480">
        <v>21</v>
      </c>
      <c r="K704" s="481" t="s">
        <v>1710</v>
      </c>
      <c r="L704" s="470">
        <f t="shared" si="23"/>
        <v>0</v>
      </c>
      <c r="M704" s="482" t="s">
        <v>1018</v>
      </c>
    </row>
    <row r="705" spans="6:13" ht="13.5" customHeight="1">
      <c r="F705" s="195" t="s">
        <v>206</v>
      </c>
      <c r="G705" s="196" t="s">
        <v>207</v>
      </c>
      <c r="H705" s="211">
        <v>0</v>
      </c>
      <c r="I705" s="193">
        <v>159</v>
      </c>
      <c r="J705" s="480">
        <v>21</v>
      </c>
      <c r="K705" s="481" t="s">
        <v>1710</v>
      </c>
      <c r="L705" s="470">
        <f t="shared" si="23"/>
        <v>0</v>
      </c>
      <c r="M705" s="482" t="s">
        <v>1018</v>
      </c>
    </row>
    <row r="706" spans="6:13" ht="13.5" customHeight="1">
      <c r="F706" s="195" t="s">
        <v>208</v>
      </c>
      <c r="G706" s="196" t="s">
        <v>209</v>
      </c>
      <c r="H706" s="211">
        <v>0</v>
      </c>
      <c r="I706" s="193">
        <v>399</v>
      </c>
      <c r="J706" s="480">
        <v>21</v>
      </c>
      <c r="K706" s="481" t="s">
        <v>1710</v>
      </c>
      <c r="L706" s="470">
        <f t="shared" si="23"/>
        <v>0</v>
      </c>
      <c r="M706" s="482" t="s">
        <v>1018</v>
      </c>
    </row>
    <row r="707" spans="6:13" ht="13.5" customHeight="1">
      <c r="F707" s="195" t="s">
        <v>210</v>
      </c>
      <c r="G707" s="196" t="s">
        <v>211</v>
      </c>
      <c r="H707" s="211">
        <v>0</v>
      </c>
      <c r="I707" s="193">
        <v>259</v>
      </c>
      <c r="J707" s="480">
        <v>21</v>
      </c>
      <c r="K707" s="481" t="s">
        <v>1710</v>
      </c>
      <c r="L707" s="470">
        <f t="shared" si="23"/>
        <v>0</v>
      </c>
      <c r="M707" s="482" t="s">
        <v>1018</v>
      </c>
    </row>
    <row r="708" spans="6:13" ht="13.5" customHeight="1">
      <c r="F708" s="195" t="s">
        <v>212</v>
      </c>
      <c r="G708" s="196" t="s">
        <v>213</v>
      </c>
      <c r="H708" s="211">
        <v>0</v>
      </c>
      <c r="I708" s="193">
        <v>479</v>
      </c>
      <c r="J708" s="480">
        <v>21</v>
      </c>
      <c r="K708" s="481" t="s">
        <v>1710</v>
      </c>
      <c r="L708" s="470">
        <f t="shared" si="23"/>
        <v>0</v>
      </c>
      <c r="M708" s="482" t="s">
        <v>1018</v>
      </c>
    </row>
    <row r="709" spans="3:13" ht="13.5" customHeight="1">
      <c r="C709" s="370" t="s">
        <v>1017</v>
      </c>
      <c r="F709" s="152" t="s">
        <v>216</v>
      </c>
      <c r="G709" s="153" t="s">
        <v>217</v>
      </c>
      <c r="H709" s="211">
        <v>0</v>
      </c>
      <c r="I709" s="154">
        <v>129</v>
      </c>
      <c r="J709" s="463">
        <v>21</v>
      </c>
      <c r="K709" s="464" t="s">
        <v>1710</v>
      </c>
      <c r="L709" s="470">
        <f t="shared" si="23"/>
        <v>0</v>
      </c>
      <c r="M709" s="465" t="s">
        <v>1017</v>
      </c>
    </row>
    <row r="710" spans="6:13" ht="13.5" customHeight="1">
      <c r="F710" s="152" t="s">
        <v>218</v>
      </c>
      <c r="G710" s="153" t="s">
        <v>219</v>
      </c>
      <c r="H710" s="211">
        <v>0</v>
      </c>
      <c r="I710" s="154">
        <v>129</v>
      </c>
      <c r="J710" s="463">
        <v>21</v>
      </c>
      <c r="K710" s="464" t="s">
        <v>1710</v>
      </c>
      <c r="L710" s="470">
        <f t="shared" si="23"/>
        <v>0</v>
      </c>
      <c r="M710" s="465" t="s">
        <v>1017</v>
      </c>
    </row>
    <row r="711" spans="6:13" ht="13.5" customHeight="1">
      <c r="F711" s="152" t="s">
        <v>220</v>
      </c>
      <c r="G711" s="153" t="s">
        <v>221</v>
      </c>
      <c r="H711" s="211">
        <v>0</v>
      </c>
      <c r="I711" s="154">
        <v>129</v>
      </c>
      <c r="J711" s="463">
        <v>21</v>
      </c>
      <c r="K711" s="464" t="s">
        <v>1710</v>
      </c>
      <c r="L711" s="470">
        <f aca="true" t="shared" si="24" ref="L711:L774">PRODUCT(H711,I711)</f>
        <v>0</v>
      </c>
      <c r="M711" s="465" t="s">
        <v>1017</v>
      </c>
    </row>
    <row r="712" spans="6:13" ht="13.5" customHeight="1">
      <c r="F712" s="152" t="s">
        <v>222</v>
      </c>
      <c r="G712" s="153" t="s">
        <v>223</v>
      </c>
      <c r="H712" s="211">
        <v>0</v>
      </c>
      <c r="I712" s="154">
        <v>129</v>
      </c>
      <c r="J712" s="463">
        <v>21</v>
      </c>
      <c r="K712" s="464" t="s">
        <v>1710</v>
      </c>
      <c r="L712" s="470">
        <f t="shared" si="24"/>
        <v>0</v>
      </c>
      <c r="M712" s="465" t="s">
        <v>1017</v>
      </c>
    </row>
    <row r="713" spans="6:13" ht="13.5" customHeight="1">
      <c r="F713" s="152" t="s">
        <v>224</v>
      </c>
      <c r="G713" s="153" t="s">
        <v>225</v>
      </c>
      <c r="H713" s="211">
        <v>0</v>
      </c>
      <c r="I713" s="154">
        <v>129</v>
      </c>
      <c r="J713" s="463">
        <v>21</v>
      </c>
      <c r="K713" s="464" t="s">
        <v>1710</v>
      </c>
      <c r="L713" s="470">
        <f t="shared" si="24"/>
        <v>0</v>
      </c>
      <c r="M713" s="465" t="s">
        <v>1017</v>
      </c>
    </row>
    <row r="714" spans="6:13" ht="13.5" customHeight="1">
      <c r="F714" s="152" t="s">
        <v>226</v>
      </c>
      <c r="G714" s="153" t="s">
        <v>227</v>
      </c>
      <c r="H714" s="211">
        <v>0</v>
      </c>
      <c r="I714" s="154">
        <v>129</v>
      </c>
      <c r="J714" s="463">
        <v>21</v>
      </c>
      <c r="K714" s="464" t="s">
        <v>1710</v>
      </c>
      <c r="L714" s="470">
        <f t="shared" si="24"/>
        <v>0</v>
      </c>
      <c r="M714" s="465" t="s">
        <v>1017</v>
      </c>
    </row>
    <row r="715" spans="6:13" ht="13.5" customHeight="1">
      <c r="F715" s="152" t="s">
        <v>228</v>
      </c>
      <c r="G715" s="153" t="s">
        <v>229</v>
      </c>
      <c r="H715" s="211">
        <v>0</v>
      </c>
      <c r="I715" s="154">
        <v>129</v>
      </c>
      <c r="J715" s="463">
        <v>21</v>
      </c>
      <c r="K715" s="464" t="s">
        <v>1710</v>
      </c>
      <c r="L715" s="470">
        <f t="shared" si="24"/>
        <v>0</v>
      </c>
      <c r="M715" s="465" t="s">
        <v>1017</v>
      </c>
    </row>
    <row r="716" spans="6:13" ht="13.5" customHeight="1">
      <c r="F716" s="152" t="s">
        <v>230</v>
      </c>
      <c r="G716" s="153" t="s">
        <v>231</v>
      </c>
      <c r="H716" s="211">
        <v>0</v>
      </c>
      <c r="I716" s="154">
        <v>129</v>
      </c>
      <c r="J716" s="463">
        <v>21</v>
      </c>
      <c r="K716" s="464" t="s">
        <v>1710</v>
      </c>
      <c r="L716" s="470">
        <f t="shared" si="24"/>
        <v>0</v>
      </c>
      <c r="M716" s="465" t="s">
        <v>1017</v>
      </c>
    </row>
    <row r="717" spans="6:13" ht="13.5" customHeight="1">
      <c r="F717" s="152" t="s">
        <v>232</v>
      </c>
      <c r="G717" s="153" t="s">
        <v>233</v>
      </c>
      <c r="H717" s="211">
        <v>0</v>
      </c>
      <c r="I717" s="154">
        <v>129</v>
      </c>
      <c r="J717" s="463">
        <v>21</v>
      </c>
      <c r="K717" s="464" t="s">
        <v>1710</v>
      </c>
      <c r="L717" s="470">
        <f t="shared" si="24"/>
        <v>0</v>
      </c>
      <c r="M717" s="465" t="s">
        <v>1017</v>
      </c>
    </row>
    <row r="718" spans="6:13" ht="13.5" customHeight="1">
      <c r="F718" s="152" t="s">
        <v>234</v>
      </c>
      <c r="G718" s="153" t="s">
        <v>235</v>
      </c>
      <c r="H718" s="211">
        <v>0</v>
      </c>
      <c r="I718" s="154">
        <v>129</v>
      </c>
      <c r="J718" s="463">
        <v>21</v>
      </c>
      <c r="K718" s="464" t="s">
        <v>1710</v>
      </c>
      <c r="L718" s="470">
        <f t="shared" si="24"/>
        <v>0</v>
      </c>
      <c r="M718" s="465" t="s">
        <v>1017</v>
      </c>
    </row>
    <row r="719" spans="6:13" ht="13.5" customHeight="1">
      <c r="F719" s="152" t="s">
        <v>236</v>
      </c>
      <c r="G719" s="153" t="s">
        <v>237</v>
      </c>
      <c r="H719" s="211">
        <v>0</v>
      </c>
      <c r="I719" s="154">
        <v>129</v>
      </c>
      <c r="J719" s="463">
        <v>21</v>
      </c>
      <c r="K719" s="464" t="s">
        <v>1710</v>
      </c>
      <c r="L719" s="470">
        <f t="shared" si="24"/>
        <v>0</v>
      </c>
      <c r="M719" s="465" t="s">
        <v>1017</v>
      </c>
    </row>
    <row r="720" spans="6:13" ht="13.5" customHeight="1">
      <c r="F720" s="152" t="s">
        <v>238</v>
      </c>
      <c r="G720" s="153" t="s">
        <v>239</v>
      </c>
      <c r="H720" s="211">
        <v>0</v>
      </c>
      <c r="I720" s="154">
        <v>129</v>
      </c>
      <c r="J720" s="463">
        <v>21</v>
      </c>
      <c r="K720" s="464" t="s">
        <v>1710</v>
      </c>
      <c r="L720" s="470">
        <f t="shared" si="24"/>
        <v>0</v>
      </c>
      <c r="M720" s="465" t="s">
        <v>1017</v>
      </c>
    </row>
    <row r="721" spans="6:13" ht="13.5" customHeight="1">
      <c r="F721" s="152" t="s">
        <v>240</v>
      </c>
      <c r="G721" s="153" t="s">
        <v>241</v>
      </c>
      <c r="H721" s="211">
        <v>0</v>
      </c>
      <c r="I721" s="154">
        <v>299</v>
      </c>
      <c r="J721" s="463">
        <v>21</v>
      </c>
      <c r="K721" s="464" t="s">
        <v>1710</v>
      </c>
      <c r="L721" s="470">
        <f t="shared" si="24"/>
        <v>0</v>
      </c>
      <c r="M721" s="465" t="s">
        <v>1017</v>
      </c>
    </row>
    <row r="722" spans="6:13" ht="13.5" customHeight="1">
      <c r="F722" s="152" t="s">
        <v>242</v>
      </c>
      <c r="G722" s="153" t="s">
        <v>243</v>
      </c>
      <c r="H722" s="211">
        <v>0</v>
      </c>
      <c r="I722" s="154">
        <v>299</v>
      </c>
      <c r="J722" s="463">
        <v>21</v>
      </c>
      <c r="K722" s="464" t="s">
        <v>1710</v>
      </c>
      <c r="L722" s="470">
        <f t="shared" si="24"/>
        <v>0</v>
      </c>
      <c r="M722" s="465" t="s">
        <v>1017</v>
      </c>
    </row>
    <row r="723" spans="6:13" ht="13.5" customHeight="1">
      <c r="F723" s="152" t="s">
        <v>244</v>
      </c>
      <c r="G723" s="153" t="s">
        <v>245</v>
      </c>
      <c r="H723" s="211">
        <v>0</v>
      </c>
      <c r="I723" s="154">
        <v>759</v>
      </c>
      <c r="J723" s="463">
        <v>21</v>
      </c>
      <c r="K723" s="464" t="s">
        <v>1710</v>
      </c>
      <c r="L723" s="470">
        <f t="shared" si="24"/>
        <v>0</v>
      </c>
      <c r="M723" s="465" t="s">
        <v>1017</v>
      </c>
    </row>
    <row r="724" spans="6:13" ht="13.5" customHeight="1">
      <c r="F724" s="152" t="s">
        <v>246</v>
      </c>
      <c r="G724" s="153" t="s">
        <v>247</v>
      </c>
      <c r="H724" s="211">
        <v>0</v>
      </c>
      <c r="I724" s="154">
        <v>299</v>
      </c>
      <c r="J724" s="463">
        <v>21</v>
      </c>
      <c r="K724" s="464" t="s">
        <v>1710</v>
      </c>
      <c r="L724" s="470">
        <f t="shared" si="24"/>
        <v>0</v>
      </c>
      <c r="M724" s="465" t="s">
        <v>1017</v>
      </c>
    </row>
    <row r="725" spans="6:13" ht="13.5" customHeight="1">
      <c r="F725" s="152" t="s">
        <v>248</v>
      </c>
      <c r="G725" s="153" t="s">
        <v>249</v>
      </c>
      <c r="H725" s="211">
        <v>0</v>
      </c>
      <c r="I725" s="154">
        <v>229</v>
      </c>
      <c r="J725" s="463">
        <v>21</v>
      </c>
      <c r="K725" s="464" t="s">
        <v>1710</v>
      </c>
      <c r="L725" s="470">
        <f t="shared" si="24"/>
        <v>0</v>
      </c>
      <c r="M725" s="465" t="s">
        <v>1017</v>
      </c>
    </row>
    <row r="726" spans="6:13" ht="13.5" customHeight="1">
      <c r="F726" s="152" t="s">
        <v>250</v>
      </c>
      <c r="G726" s="153" t="s">
        <v>251</v>
      </c>
      <c r="H726" s="211">
        <v>0</v>
      </c>
      <c r="I726" s="154">
        <v>199</v>
      </c>
      <c r="J726" s="463">
        <v>21</v>
      </c>
      <c r="K726" s="464" t="s">
        <v>1710</v>
      </c>
      <c r="L726" s="470">
        <f t="shared" si="24"/>
        <v>0</v>
      </c>
      <c r="M726" s="465" t="s">
        <v>1017</v>
      </c>
    </row>
    <row r="727" spans="6:13" ht="13.5" customHeight="1">
      <c r="F727" s="152" t="s">
        <v>252</v>
      </c>
      <c r="G727" s="153" t="s">
        <v>253</v>
      </c>
      <c r="H727" s="211">
        <v>0</v>
      </c>
      <c r="I727" s="154">
        <v>699</v>
      </c>
      <c r="J727" s="463">
        <v>21</v>
      </c>
      <c r="K727" s="464" t="s">
        <v>1710</v>
      </c>
      <c r="L727" s="470">
        <f t="shared" si="24"/>
        <v>0</v>
      </c>
      <c r="M727" s="465" t="s">
        <v>1017</v>
      </c>
    </row>
    <row r="728" spans="6:13" ht="13.5" customHeight="1">
      <c r="F728" s="152" t="s">
        <v>254</v>
      </c>
      <c r="G728" s="153" t="s">
        <v>255</v>
      </c>
      <c r="H728" s="211">
        <v>0</v>
      </c>
      <c r="I728" s="154">
        <v>799</v>
      </c>
      <c r="J728" s="463">
        <v>21</v>
      </c>
      <c r="K728" s="464" t="s">
        <v>1710</v>
      </c>
      <c r="L728" s="470">
        <f t="shared" si="24"/>
        <v>0</v>
      </c>
      <c r="M728" s="465" t="s">
        <v>1017</v>
      </c>
    </row>
    <row r="729" spans="6:13" ht="13.5" customHeight="1">
      <c r="F729" s="152" t="s">
        <v>256</v>
      </c>
      <c r="G729" s="153" t="s">
        <v>257</v>
      </c>
      <c r="H729" s="211">
        <v>0</v>
      </c>
      <c r="I729" s="154">
        <v>659</v>
      </c>
      <c r="J729" s="463">
        <v>21</v>
      </c>
      <c r="K729" s="464" t="s">
        <v>1710</v>
      </c>
      <c r="L729" s="470">
        <f t="shared" si="24"/>
        <v>0</v>
      </c>
      <c r="M729" s="465" t="s">
        <v>1017</v>
      </c>
    </row>
    <row r="730" spans="6:13" ht="13.5" customHeight="1">
      <c r="F730" s="152" t="s">
        <v>258</v>
      </c>
      <c r="G730" s="153" t="s">
        <v>259</v>
      </c>
      <c r="H730" s="211">
        <v>0</v>
      </c>
      <c r="I730" s="154">
        <v>299</v>
      </c>
      <c r="J730" s="463">
        <v>21</v>
      </c>
      <c r="K730" s="464" t="s">
        <v>1710</v>
      </c>
      <c r="L730" s="470">
        <f t="shared" si="24"/>
        <v>0</v>
      </c>
      <c r="M730" s="465" t="s">
        <v>1017</v>
      </c>
    </row>
    <row r="731" spans="6:13" ht="13.5" customHeight="1">
      <c r="F731" s="152" t="s">
        <v>260</v>
      </c>
      <c r="G731" s="153" t="s">
        <v>261</v>
      </c>
      <c r="H731" s="211">
        <v>0</v>
      </c>
      <c r="I731" s="154">
        <v>359</v>
      </c>
      <c r="J731" s="463">
        <v>21</v>
      </c>
      <c r="K731" s="464" t="s">
        <v>1710</v>
      </c>
      <c r="L731" s="470">
        <f t="shared" si="24"/>
        <v>0</v>
      </c>
      <c r="M731" s="465" t="s">
        <v>1017</v>
      </c>
    </row>
    <row r="732" spans="6:13" ht="13.5" customHeight="1">
      <c r="F732" s="152" t="s">
        <v>252</v>
      </c>
      <c r="G732" s="153" t="s">
        <v>253</v>
      </c>
      <c r="H732" s="211">
        <v>0</v>
      </c>
      <c r="I732" s="154">
        <v>699</v>
      </c>
      <c r="J732" s="463">
        <v>21</v>
      </c>
      <c r="K732" s="464" t="s">
        <v>1710</v>
      </c>
      <c r="L732" s="470">
        <f t="shared" si="24"/>
        <v>0</v>
      </c>
      <c r="M732" s="465" t="s">
        <v>1017</v>
      </c>
    </row>
    <row r="733" spans="6:13" ht="13.5" customHeight="1">
      <c r="F733" s="152" t="s">
        <v>262</v>
      </c>
      <c r="G733" s="153" t="s">
        <v>263</v>
      </c>
      <c r="H733" s="211">
        <v>0</v>
      </c>
      <c r="I733" s="154">
        <v>799</v>
      </c>
      <c r="J733" s="463">
        <v>21</v>
      </c>
      <c r="K733" s="464" t="s">
        <v>1710</v>
      </c>
      <c r="L733" s="470">
        <f t="shared" si="24"/>
        <v>0</v>
      </c>
      <c r="M733" s="465" t="s">
        <v>1017</v>
      </c>
    </row>
    <row r="734" spans="6:13" ht="13.5" customHeight="1">
      <c r="F734" s="152" t="s">
        <v>264</v>
      </c>
      <c r="G734" s="153" t="s">
        <v>265</v>
      </c>
      <c r="H734" s="211">
        <v>0</v>
      </c>
      <c r="I734" s="154">
        <v>239</v>
      </c>
      <c r="J734" s="463">
        <v>21</v>
      </c>
      <c r="K734" s="464" t="s">
        <v>1710</v>
      </c>
      <c r="L734" s="470">
        <f t="shared" si="24"/>
        <v>0</v>
      </c>
      <c r="M734" s="465" t="s">
        <v>1017</v>
      </c>
    </row>
    <row r="735" spans="6:13" ht="13.5" customHeight="1">
      <c r="F735" s="152" t="s">
        <v>266</v>
      </c>
      <c r="G735" s="153" t="s">
        <v>267</v>
      </c>
      <c r="H735" s="211">
        <v>0</v>
      </c>
      <c r="I735" s="154">
        <v>349</v>
      </c>
      <c r="J735" s="463">
        <v>21</v>
      </c>
      <c r="K735" s="464" t="s">
        <v>1710</v>
      </c>
      <c r="L735" s="470">
        <f t="shared" si="24"/>
        <v>0</v>
      </c>
      <c r="M735" s="465" t="s">
        <v>1017</v>
      </c>
    </row>
    <row r="736" spans="6:13" ht="13.5" customHeight="1">
      <c r="F736" s="152" t="s">
        <v>268</v>
      </c>
      <c r="G736" s="153" t="s">
        <v>269</v>
      </c>
      <c r="H736" s="211">
        <v>0</v>
      </c>
      <c r="I736" s="154">
        <v>439</v>
      </c>
      <c r="J736" s="463">
        <v>21</v>
      </c>
      <c r="K736" s="464" t="s">
        <v>1710</v>
      </c>
      <c r="L736" s="470">
        <f t="shared" si="24"/>
        <v>0</v>
      </c>
      <c r="M736" s="465" t="s">
        <v>1017</v>
      </c>
    </row>
    <row r="737" spans="6:13" ht="13.5" customHeight="1">
      <c r="F737" s="152" t="s">
        <v>270</v>
      </c>
      <c r="G737" s="153" t="s">
        <v>271</v>
      </c>
      <c r="H737" s="211">
        <v>0</v>
      </c>
      <c r="I737" s="154">
        <v>699</v>
      </c>
      <c r="J737" s="463">
        <v>21</v>
      </c>
      <c r="K737" s="464" t="s">
        <v>1710</v>
      </c>
      <c r="L737" s="470">
        <f t="shared" si="24"/>
        <v>0</v>
      </c>
      <c r="M737" s="465" t="s">
        <v>1017</v>
      </c>
    </row>
    <row r="738" spans="6:13" ht="13.5" customHeight="1">
      <c r="F738" s="152" t="s">
        <v>272</v>
      </c>
      <c r="G738" s="153" t="s">
        <v>273</v>
      </c>
      <c r="H738" s="211">
        <v>0</v>
      </c>
      <c r="I738" s="154">
        <v>399</v>
      </c>
      <c r="J738" s="463">
        <v>21</v>
      </c>
      <c r="K738" s="464" t="s">
        <v>1710</v>
      </c>
      <c r="L738" s="470">
        <f t="shared" si="24"/>
        <v>0</v>
      </c>
      <c r="M738" s="465" t="s">
        <v>1017</v>
      </c>
    </row>
    <row r="739" spans="6:13" ht="13.5" customHeight="1">
      <c r="F739" s="152" t="s">
        <v>274</v>
      </c>
      <c r="G739" s="153" t="s">
        <v>275</v>
      </c>
      <c r="H739" s="211">
        <v>0</v>
      </c>
      <c r="I739" s="154">
        <v>399</v>
      </c>
      <c r="J739" s="463">
        <v>21</v>
      </c>
      <c r="K739" s="464" t="s">
        <v>1710</v>
      </c>
      <c r="L739" s="470">
        <f t="shared" si="24"/>
        <v>0</v>
      </c>
      <c r="M739" s="465" t="s">
        <v>1017</v>
      </c>
    </row>
    <row r="740" spans="6:13" ht="13.5" customHeight="1">
      <c r="F740" s="152" t="s">
        <v>276</v>
      </c>
      <c r="G740" s="153" t="s">
        <v>277</v>
      </c>
      <c r="H740" s="211">
        <v>0</v>
      </c>
      <c r="I740" s="154">
        <v>399</v>
      </c>
      <c r="J740" s="463">
        <v>21</v>
      </c>
      <c r="K740" s="464" t="s">
        <v>1710</v>
      </c>
      <c r="L740" s="470">
        <f t="shared" si="24"/>
        <v>0</v>
      </c>
      <c r="M740" s="465" t="s">
        <v>1017</v>
      </c>
    </row>
    <row r="741" spans="6:13" ht="13.5" customHeight="1">
      <c r="F741" s="152" t="s">
        <v>278</v>
      </c>
      <c r="G741" s="153" t="s">
        <v>279</v>
      </c>
      <c r="H741" s="211">
        <v>0</v>
      </c>
      <c r="I741" s="154">
        <v>349</v>
      </c>
      <c r="J741" s="463">
        <v>21</v>
      </c>
      <c r="K741" s="464" t="s">
        <v>1710</v>
      </c>
      <c r="L741" s="470">
        <f t="shared" si="24"/>
        <v>0</v>
      </c>
      <c r="M741" s="465" t="s">
        <v>1017</v>
      </c>
    </row>
    <row r="742" spans="6:13" ht="13.5" customHeight="1">
      <c r="F742" s="152" t="s">
        <v>280</v>
      </c>
      <c r="G742" s="153" t="s">
        <v>281</v>
      </c>
      <c r="H742" s="211">
        <v>0</v>
      </c>
      <c r="I742" s="154">
        <v>349</v>
      </c>
      <c r="J742" s="463">
        <v>21</v>
      </c>
      <c r="K742" s="464" t="s">
        <v>1710</v>
      </c>
      <c r="L742" s="470">
        <f t="shared" si="24"/>
        <v>0</v>
      </c>
      <c r="M742" s="465" t="s">
        <v>1017</v>
      </c>
    </row>
    <row r="743" spans="6:13" ht="13.5" customHeight="1">
      <c r="F743" s="152" t="s">
        <v>282</v>
      </c>
      <c r="G743" s="153" t="s">
        <v>283</v>
      </c>
      <c r="H743" s="211">
        <v>0</v>
      </c>
      <c r="I743" s="154">
        <v>1199</v>
      </c>
      <c r="J743" s="463">
        <v>21</v>
      </c>
      <c r="K743" s="464" t="s">
        <v>1710</v>
      </c>
      <c r="L743" s="470">
        <f t="shared" si="24"/>
        <v>0</v>
      </c>
      <c r="M743" s="465" t="s">
        <v>1017</v>
      </c>
    </row>
    <row r="744" spans="6:13" ht="13.5" customHeight="1">
      <c r="F744" s="152" t="s">
        <v>284</v>
      </c>
      <c r="G744" s="153" t="s">
        <v>285</v>
      </c>
      <c r="H744" s="211">
        <v>0</v>
      </c>
      <c r="I744" s="154">
        <v>1199</v>
      </c>
      <c r="J744" s="463">
        <v>21</v>
      </c>
      <c r="K744" s="464" t="s">
        <v>1710</v>
      </c>
      <c r="L744" s="470">
        <f t="shared" si="24"/>
        <v>0</v>
      </c>
      <c r="M744" s="465" t="s">
        <v>1017</v>
      </c>
    </row>
    <row r="745" spans="3:13" ht="13.5" customHeight="1">
      <c r="C745" s="371" t="s">
        <v>1019</v>
      </c>
      <c r="F745" s="198" t="s">
        <v>292</v>
      </c>
      <c r="G745" s="199" t="s">
        <v>293</v>
      </c>
      <c r="H745" s="211">
        <v>0</v>
      </c>
      <c r="I745" s="200">
        <v>7199</v>
      </c>
      <c r="J745" s="484">
        <v>21</v>
      </c>
      <c r="K745" s="485" t="s">
        <v>1710</v>
      </c>
      <c r="L745" s="470">
        <f t="shared" si="24"/>
        <v>0</v>
      </c>
      <c r="M745" s="486" t="s">
        <v>1019</v>
      </c>
    </row>
    <row r="746" spans="6:13" ht="13.5" customHeight="1">
      <c r="F746" s="198" t="s">
        <v>294</v>
      </c>
      <c r="G746" s="199" t="s">
        <v>295</v>
      </c>
      <c r="H746" s="211">
        <v>0</v>
      </c>
      <c r="I746" s="200">
        <v>1899</v>
      </c>
      <c r="J746" s="484">
        <v>21</v>
      </c>
      <c r="K746" s="485" t="s">
        <v>1710</v>
      </c>
      <c r="L746" s="470">
        <f t="shared" si="24"/>
        <v>0</v>
      </c>
      <c r="M746" s="486" t="s">
        <v>1019</v>
      </c>
    </row>
    <row r="747" spans="6:13" ht="13.5" customHeight="1">
      <c r="F747" s="198" t="s">
        <v>296</v>
      </c>
      <c r="G747" s="199" t="s">
        <v>297</v>
      </c>
      <c r="H747" s="211">
        <v>0</v>
      </c>
      <c r="I747" s="200">
        <v>1199</v>
      </c>
      <c r="J747" s="484">
        <v>21</v>
      </c>
      <c r="K747" s="485" t="s">
        <v>1710</v>
      </c>
      <c r="L747" s="470">
        <f t="shared" si="24"/>
        <v>0</v>
      </c>
      <c r="M747" s="486" t="s">
        <v>1019</v>
      </c>
    </row>
    <row r="748" spans="6:13" ht="13.5" customHeight="1">
      <c r="F748" s="198" t="s">
        <v>298</v>
      </c>
      <c r="G748" s="199" t="s">
        <v>299</v>
      </c>
      <c r="H748" s="211">
        <v>0</v>
      </c>
      <c r="I748" s="200">
        <v>699</v>
      </c>
      <c r="J748" s="484">
        <v>21</v>
      </c>
      <c r="K748" s="485" t="s">
        <v>1710</v>
      </c>
      <c r="L748" s="470">
        <f t="shared" si="24"/>
        <v>0</v>
      </c>
      <c r="M748" s="486" t="s">
        <v>1019</v>
      </c>
    </row>
    <row r="749" spans="6:13" ht="13.5" customHeight="1">
      <c r="F749" s="198" t="s">
        <v>300</v>
      </c>
      <c r="G749" s="199" t="s">
        <v>301</v>
      </c>
      <c r="H749" s="211">
        <v>0</v>
      </c>
      <c r="I749" s="200">
        <v>89</v>
      </c>
      <c r="J749" s="484">
        <v>21</v>
      </c>
      <c r="K749" s="485" t="s">
        <v>1710</v>
      </c>
      <c r="L749" s="470">
        <f t="shared" si="24"/>
        <v>0</v>
      </c>
      <c r="M749" s="486" t="s">
        <v>1019</v>
      </c>
    </row>
    <row r="750" spans="6:13" ht="13.5" customHeight="1">
      <c r="F750" s="198" t="s">
        <v>503</v>
      </c>
      <c r="G750" s="199" t="s">
        <v>504</v>
      </c>
      <c r="H750" s="211">
        <v>0</v>
      </c>
      <c r="I750" s="200">
        <v>459</v>
      </c>
      <c r="J750" s="484">
        <v>21</v>
      </c>
      <c r="K750" s="485" t="s">
        <v>1710</v>
      </c>
      <c r="L750" s="470">
        <f t="shared" si="24"/>
        <v>0</v>
      </c>
      <c r="M750" s="486" t="s">
        <v>1019</v>
      </c>
    </row>
    <row r="751" spans="6:13" ht="13.5" customHeight="1">
      <c r="F751" s="198" t="s">
        <v>505</v>
      </c>
      <c r="G751" s="199" t="s">
        <v>506</v>
      </c>
      <c r="H751" s="211">
        <v>0</v>
      </c>
      <c r="I751" s="200">
        <v>469</v>
      </c>
      <c r="J751" s="484">
        <v>21</v>
      </c>
      <c r="K751" s="485" t="s">
        <v>1710</v>
      </c>
      <c r="L751" s="470">
        <f t="shared" si="24"/>
        <v>0</v>
      </c>
      <c r="M751" s="486" t="s">
        <v>1019</v>
      </c>
    </row>
    <row r="752" spans="6:13" ht="13.5" customHeight="1">
      <c r="F752" s="198" t="s">
        <v>507</v>
      </c>
      <c r="G752" s="199" t="s">
        <v>508</v>
      </c>
      <c r="H752" s="211">
        <v>0</v>
      </c>
      <c r="I752" s="200">
        <v>1899</v>
      </c>
      <c r="J752" s="484">
        <v>21</v>
      </c>
      <c r="K752" s="485" t="s">
        <v>1710</v>
      </c>
      <c r="L752" s="470">
        <f t="shared" si="24"/>
        <v>0</v>
      </c>
      <c r="M752" s="486" t="s">
        <v>1019</v>
      </c>
    </row>
    <row r="753" spans="6:13" ht="13.5" customHeight="1">
      <c r="F753" s="201" t="s">
        <v>1021</v>
      </c>
      <c r="G753" s="202" t="s">
        <v>1022</v>
      </c>
      <c r="H753" s="211">
        <v>0</v>
      </c>
      <c r="I753" s="203">
        <v>2199</v>
      </c>
      <c r="J753" s="484">
        <v>21</v>
      </c>
      <c r="K753" s="485" t="s">
        <v>1710</v>
      </c>
      <c r="L753" s="470">
        <f t="shared" si="24"/>
        <v>0</v>
      </c>
      <c r="M753" s="486" t="s">
        <v>1019</v>
      </c>
    </row>
    <row r="754" spans="6:13" ht="13.5" customHeight="1">
      <c r="F754" s="201" t="s">
        <v>498</v>
      </c>
      <c r="G754" s="202" t="s">
        <v>1023</v>
      </c>
      <c r="H754" s="211">
        <v>0</v>
      </c>
      <c r="I754" s="203">
        <v>399</v>
      </c>
      <c r="J754" s="484">
        <v>21</v>
      </c>
      <c r="K754" s="485" t="s">
        <v>1710</v>
      </c>
      <c r="L754" s="470">
        <f t="shared" si="24"/>
        <v>0</v>
      </c>
      <c r="M754" s="486" t="s">
        <v>1019</v>
      </c>
    </row>
    <row r="755" spans="6:13" ht="13.5" customHeight="1">
      <c r="F755" s="201" t="s">
        <v>1024</v>
      </c>
      <c r="G755" s="202" t="s">
        <v>1025</v>
      </c>
      <c r="H755" s="211">
        <v>0</v>
      </c>
      <c r="I755" s="203">
        <v>1799</v>
      </c>
      <c r="J755" s="484">
        <v>21</v>
      </c>
      <c r="K755" s="485" t="s">
        <v>1710</v>
      </c>
      <c r="L755" s="470">
        <f t="shared" si="24"/>
        <v>0</v>
      </c>
      <c r="M755" s="486" t="s">
        <v>1019</v>
      </c>
    </row>
    <row r="756" spans="6:13" ht="13.5" customHeight="1">
      <c r="F756" s="201" t="s">
        <v>536</v>
      </c>
      <c r="G756" s="202" t="s">
        <v>537</v>
      </c>
      <c r="H756" s="211">
        <v>0</v>
      </c>
      <c r="I756" s="203">
        <v>499</v>
      </c>
      <c r="J756" s="484">
        <v>21</v>
      </c>
      <c r="K756" s="485" t="s">
        <v>1710</v>
      </c>
      <c r="L756" s="470">
        <f t="shared" si="24"/>
        <v>0</v>
      </c>
      <c r="M756" s="486" t="s">
        <v>1019</v>
      </c>
    </row>
    <row r="757" spans="3:13" ht="13.5" customHeight="1">
      <c r="C757" s="366" t="s">
        <v>1026</v>
      </c>
      <c r="F757" s="204" t="s">
        <v>302</v>
      </c>
      <c r="G757" s="205" t="s">
        <v>303</v>
      </c>
      <c r="H757" s="211">
        <v>0</v>
      </c>
      <c r="I757" s="101">
        <v>399</v>
      </c>
      <c r="J757" s="436">
        <v>21</v>
      </c>
      <c r="K757" s="437" t="s">
        <v>1710</v>
      </c>
      <c r="L757" s="470">
        <f t="shared" si="24"/>
        <v>0</v>
      </c>
      <c r="M757" s="487" t="s">
        <v>1026</v>
      </c>
    </row>
    <row r="758" spans="6:13" ht="13.5" customHeight="1">
      <c r="F758" s="204" t="s">
        <v>304</v>
      </c>
      <c r="G758" s="205" t="s">
        <v>305</v>
      </c>
      <c r="H758" s="211">
        <v>0</v>
      </c>
      <c r="I758" s="101">
        <v>1399</v>
      </c>
      <c r="J758" s="436">
        <v>21</v>
      </c>
      <c r="K758" s="437" t="s">
        <v>1710</v>
      </c>
      <c r="L758" s="470">
        <f t="shared" si="24"/>
        <v>0</v>
      </c>
      <c r="M758" s="487" t="s">
        <v>1026</v>
      </c>
    </row>
    <row r="759" spans="6:13" ht="13.5" customHeight="1">
      <c r="F759" s="204" t="s">
        <v>306</v>
      </c>
      <c r="G759" s="205" t="s">
        <v>307</v>
      </c>
      <c r="H759" s="211">
        <v>0</v>
      </c>
      <c r="I759" s="101">
        <v>1399</v>
      </c>
      <c r="J759" s="436">
        <v>21</v>
      </c>
      <c r="K759" s="437" t="s">
        <v>1710</v>
      </c>
      <c r="L759" s="470">
        <f t="shared" si="24"/>
        <v>0</v>
      </c>
      <c r="M759" s="487" t="s">
        <v>1026</v>
      </c>
    </row>
    <row r="760" spans="6:13" ht="13.5" customHeight="1">
      <c r="F760" s="204" t="s">
        <v>308</v>
      </c>
      <c r="G760" s="205" t="s">
        <v>309</v>
      </c>
      <c r="H760" s="211">
        <v>0</v>
      </c>
      <c r="I760" s="101">
        <v>369</v>
      </c>
      <c r="J760" s="436">
        <v>21</v>
      </c>
      <c r="K760" s="437" t="s">
        <v>1710</v>
      </c>
      <c r="L760" s="470">
        <f t="shared" si="24"/>
        <v>0</v>
      </c>
      <c r="M760" s="487" t="s">
        <v>1026</v>
      </c>
    </row>
    <row r="761" spans="6:13" ht="13.5" customHeight="1">
      <c r="F761" s="204" t="s">
        <v>310</v>
      </c>
      <c r="G761" s="205" t="s">
        <v>311</v>
      </c>
      <c r="H761" s="211">
        <v>0</v>
      </c>
      <c r="I761" s="101">
        <v>319</v>
      </c>
      <c r="J761" s="436">
        <v>21</v>
      </c>
      <c r="K761" s="437" t="s">
        <v>1710</v>
      </c>
      <c r="L761" s="470">
        <f t="shared" si="24"/>
        <v>0</v>
      </c>
      <c r="M761" s="487" t="s">
        <v>1026</v>
      </c>
    </row>
    <row r="762" spans="6:13" ht="13.5" customHeight="1">
      <c r="F762" s="204" t="s">
        <v>312</v>
      </c>
      <c r="G762" s="205" t="s">
        <v>313</v>
      </c>
      <c r="H762" s="211">
        <v>0</v>
      </c>
      <c r="I762" s="101">
        <v>159</v>
      </c>
      <c r="J762" s="436">
        <v>21</v>
      </c>
      <c r="K762" s="437" t="s">
        <v>1710</v>
      </c>
      <c r="L762" s="470">
        <f t="shared" si="24"/>
        <v>0</v>
      </c>
      <c r="M762" s="487" t="s">
        <v>1026</v>
      </c>
    </row>
    <row r="763" spans="6:13" ht="13.5" customHeight="1">
      <c r="F763" s="206" t="s">
        <v>314</v>
      </c>
      <c r="G763" s="207" t="s">
        <v>315</v>
      </c>
      <c r="H763" s="211">
        <v>0</v>
      </c>
      <c r="I763" s="101">
        <v>1499</v>
      </c>
      <c r="J763" s="436">
        <v>21</v>
      </c>
      <c r="K763" s="437" t="s">
        <v>1710</v>
      </c>
      <c r="L763" s="470">
        <f t="shared" si="24"/>
        <v>0</v>
      </c>
      <c r="M763" s="487" t="s">
        <v>1026</v>
      </c>
    </row>
    <row r="764" spans="6:13" ht="13.5" customHeight="1">
      <c r="F764" s="206" t="s">
        <v>316</v>
      </c>
      <c r="G764" s="207" t="s">
        <v>317</v>
      </c>
      <c r="H764" s="211">
        <v>0</v>
      </c>
      <c r="I764" s="101">
        <v>1499</v>
      </c>
      <c r="J764" s="436">
        <v>21</v>
      </c>
      <c r="K764" s="437" t="s">
        <v>1710</v>
      </c>
      <c r="L764" s="470">
        <f t="shared" si="24"/>
        <v>0</v>
      </c>
      <c r="M764" s="487" t="s">
        <v>1026</v>
      </c>
    </row>
    <row r="765" spans="6:13" ht="13.5" customHeight="1">
      <c r="F765" s="206" t="s">
        <v>318</v>
      </c>
      <c r="G765" s="207" t="s">
        <v>319</v>
      </c>
      <c r="H765" s="211">
        <v>0</v>
      </c>
      <c r="I765" s="101">
        <v>1799</v>
      </c>
      <c r="J765" s="436">
        <v>21</v>
      </c>
      <c r="K765" s="437" t="s">
        <v>1710</v>
      </c>
      <c r="L765" s="470">
        <f t="shared" si="24"/>
        <v>0</v>
      </c>
      <c r="M765" s="487" t="s">
        <v>1026</v>
      </c>
    </row>
    <row r="766" spans="6:13" ht="13.5" customHeight="1">
      <c r="F766" s="206" t="s">
        <v>320</v>
      </c>
      <c r="G766" s="207" t="s">
        <v>321</v>
      </c>
      <c r="H766" s="211">
        <v>0</v>
      </c>
      <c r="I766" s="101">
        <v>399</v>
      </c>
      <c r="J766" s="436">
        <v>21</v>
      </c>
      <c r="K766" s="437" t="s">
        <v>1710</v>
      </c>
      <c r="L766" s="470">
        <f t="shared" si="24"/>
        <v>0</v>
      </c>
      <c r="M766" s="487" t="s">
        <v>1026</v>
      </c>
    </row>
    <row r="767" spans="6:13" ht="13.5" customHeight="1">
      <c r="F767" s="206" t="s">
        <v>322</v>
      </c>
      <c r="G767" s="207" t="s">
        <v>323</v>
      </c>
      <c r="H767" s="211">
        <v>0</v>
      </c>
      <c r="I767" s="101">
        <v>399</v>
      </c>
      <c r="J767" s="436">
        <v>21</v>
      </c>
      <c r="K767" s="437" t="s">
        <v>1710</v>
      </c>
      <c r="L767" s="470">
        <f t="shared" si="24"/>
        <v>0</v>
      </c>
      <c r="M767" s="487" t="s">
        <v>1026</v>
      </c>
    </row>
    <row r="768" spans="3:13" ht="13.5" customHeight="1">
      <c r="C768" s="372" t="s">
        <v>1028</v>
      </c>
      <c r="F768" s="209" t="s">
        <v>324</v>
      </c>
      <c r="G768" s="210" t="s">
        <v>325</v>
      </c>
      <c r="H768" s="211">
        <v>0</v>
      </c>
      <c r="I768" s="212">
        <v>1399</v>
      </c>
      <c r="J768" s="488">
        <v>21</v>
      </c>
      <c r="K768" s="489" t="s">
        <v>1710</v>
      </c>
      <c r="L768" s="470">
        <f t="shared" si="24"/>
        <v>0</v>
      </c>
      <c r="M768" s="372" t="s">
        <v>1028</v>
      </c>
    </row>
    <row r="769" spans="6:13" ht="13.5" customHeight="1">
      <c r="F769" s="209" t="s">
        <v>326</v>
      </c>
      <c r="G769" s="210" t="s">
        <v>327</v>
      </c>
      <c r="H769" s="211">
        <v>0</v>
      </c>
      <c r="I769" s="212">
        <v>1499</v>
      </c>
      <c r="J769" s="488">
        <v>21</v>
      </c>
      <c r="K769" s="489" t="s">
        <v>1710</v>
      </c>
      <c r="L769" s="470">
        <f t="shared" si="24"/>
        <v>0</v>
      </c>
      <c r="M769" s="372" t="s">
        <v>1028</v>
      </c>
    </row>
    <row r="770" spans="6:13" ht="13.5" customHeight="1">
      <c r="F770" s="209" t="s">
        <v>328</v>
      </c>
      <c r="G770" s="210" t="s">
        <v>329</v>
      </c>
      <c r="H770" s="211">
        <v>0</v>
      </c>
      <c r="I770" s="212">
        <v>499</v>
      </c>
      <c r="J770" s="488">
        <v>21</v>
      </c>
      <c r="K770" s="489" t="s">
        <v>1710</v>
      </c>
      <c r="L770" s="470">
        <f t="shared" si="24"/>
        <v>0</v>
      </c>
      <c r="M770" s="372" t="s">
        <v>1028</v>
      </c>
    </row>
    <row r="771" spans="6:13" ht="13.5" customHeight="1">
      <c r="F771" s="209" t="s">
        <v>330</v>
      </c>
      <c r="G771" s="210" t="s">
        <v>331</v>
      </c>
      <c r="H771" s="211">
        <v>0</v>
      </c>
      <c r="I771" s="212">
        <v>499</v>
      </c>
      <c r="J771" s="488">
        <v>21</v>
      </c>
      <c r="K771" s="489" t="s">
        <v>1710</v>
      </c>
      <c r="L771" s="470">
        <f t="shared" si="24"/>
        <v>0</v>
      </c>
      <c r="M771" s="372" t="s">
        <v>1028</v>
      </c>
    </row>
    <row r="772" spans="6:13" ht="13.5" customHeight="1">
      <c r="F772" s="209" t="s">
        <v>332</v>
      </c>
      <c r="G772" s="210" t="s">
        <v>333</v>
      </c>
      <c r="H772" s="211">
        <v>0</v>
      </c>
      <c r="I772" s="212">
        <v>499</v>
      </c>
      <c r="J772" s="488">
        <v>21</v>
      </c>
      <c r="K772" s="489" t="s">
        <v>1710</v>
      </c>
      <c r="L772" s="470">
        <f t="shared" si="24"/>
        <v>0</v>
      </c>
      <c r="M772" s="372" t="s">
        <v>1028</v>
      </c>
    </row>
    <row r="773" spans="6:13" ht="13.5" customHeight="1">
      <c r="F773" s="209" t="s">
        <v>334</v>
      </c>
      <c r="G773" s="210" t="s">
        <v>335</v>
      </c>
      <c r="H773" s="211">
        <v>0</v>
      </c>
      <c r="I773" s="212">
        <v>499</v>
      </c>
      <c r="J773" s="488">
        <v>21</v>
      </c>
      <c r="K773" s="489" t="s">
        <v>1710</v>
      </c>
      <c r="L773" s="470">
        <f t="shared" si="24"/>
        <v>0</v>
      </c>
      <c r="M773" s="372" t="s">
        <v>1028</v>
      </c>
    </row>
    <row r="774" spans="6:13" ht="13.5" customHeight="1">
      <c r="F774" s="209" t="s">
        <v>336</v>
      </c>
      <c r="G774" s="210" t="s">
        <v>337</v>
      </c>
      <c r="H774" s="211">
        <v>0</v>
      </c>
      <c r="I774" s="212">
        <v>499</v>
      </c>
      <c r="J774" s="488">
        <v>21</v>
      </c>
      <c r="K774" s="489" t="s">
        <v>1710</v>
      </c>
      <c r="L774" s="470">
        <f t="shared" si="24"/>
        <v>0</v>
      </c>
      <c r="M774" s="372" t="s">
        <v>1028</v>
      </c>
    </row>
    <row r="775" spans="6:13" ht="13.5" customHeight="1">
      <c r="F775" s="209" t="s">
        <v>338</v>
      </c>
      <c r="G775" s="210" t="s">
        <v>339</v>
      </c>
      <c r="H775" s="211">
        <v>0</v>
      </c>
      <c r="I775" s="212">
        <v>699</v>
      </c>
      <c r="J775" s="488">
        <v>21</v>
      </c>
      <c r="K775" s="489" t="s">
        <v>1710</v>
      </c>
      <c r="L775" s="470">
        <f aca="true" t="shared" si="25" ref="L775:L838">PRODUCT(H775,I775)</f>
        <v>0</v>
      </c>
      <c r="M775" s="372" t="s">
        <v>1028</v>
      </c>
    </row>
    <row r="776" spans="6:13" ht="13.5" customHeight="1">
      <c r="F776" s="209" t="s">
        <v>340</v>
      </c>
      <c r="G776" s="210" t="s">
        <v>341</v>
      </c>
      <c r="H776" s="211">
        <v>0</v>
      </c>
      <c r="I776" s="212">
        <v>499</v>
      </c>
      <c r="J776" s="488">
        <v>21</v>
      </c>
      <c r="K776" s="489" t="s">
        <v>1710</v>
      </c>
      <c r="L776" s="470">
        <f t="shared" si="25"/>
        <v>0</v>
      </c>
      <c r="M776" s="372" t="s">
        <v>1028</v>
      </c>
    </row>
    <row r="777" spans="6:13" ht="13.5" customHeight="1">
      <c r="F777" s="209" t="s">
        <v>342</v>
      </c>
      <c r="G777" s="210" t="s">
        <v>343</v>
      </c>
      <c r="H777" s="211">
        <v>0</v>
      </c>
      <c r="I777" s="212">
        <v>499</v>
      </c>
      <c r="J777" s="488">
        <v>21</v>
      </c>
      <c r="K777" s="489" t="s">
        <v>1710</v>
      </c>
      <c r="L777" s="470">
        <f t="shared" si="25"/>
        <v>0</v>
      </c>
      <c r="M777" s="372" t="s">
        <v>1028</v>
      </c>
    </row>
    <row r="778" spans="6:13" ht="13.5" customHeight="1">
      <c r="F778" s="209" t="s">
        <v>344</v>
      </c>
      <c r="G778" s="210" t="s">
        <v>345</v>
      </c>
      <c r="H778" s="211">
        <v>0</v>
      </c>
      <c r="I778" s="212">
        <v>799</v>
      </c>
      <c r="J778" s="488">
        <v>21</v>
      </c>
      <c r="K778" s="489" t="s">
        <v>1710</v>
      </c>
      <c r="L778" s="470">
        <f t="shared" si="25"/>
        <v>0</v>
      </c>
      <c r="M778" s="372" t="s">
        <v>1028</v>
      </c>
    </row>
    <row r="779" spans="6:13" ht="13.5" customHeight="1">
      <c r="F779" s="209" t="s">
        <v>36</v>
      </c>
      <c r="G779" s="210" t="s">
        <v>346</v>
      </c>
      <c r="H779" s="211">
        <v>0</v>
      </c>
      <c r="I779" s="212">
        <v>2399</v>
      </c>
      <c r="J779" s="488">
        <v>21</v>
      </c>
      <c r="K779" s="489" t="s">
        <v>1710</v>
      </c>
      <c r="L779" s="470">
        <f t="shared" si="25"/>
        <v>0</v>
      </c>
      <c r="M779" s="372" t="s">
        <v>1028</v>
      </c>
    </row>
    <row r="780" spans="6:13" ht="13.5" customHeight="1">
      <c r="F780" s="209" t="s">
        <v>37</v>
      </c>
      <c r="G780" s="210" t="s">
        <v>347</v>
      </c>
      <c r="H780" s="211">
        <v>0</v>
      </c>
      <c r="I780" s="212">
        <v>2399</v>
      </c>
      <c r="J780" s="488">
        <v>21</v>
      </c>
      <c r="K780" s="489" t="s">
        <v>1710</v>
      </c>
      <c r="L780" s="470">
        <f t="shared" si="25"/>
        <v>0</v>
      </c>
      <c r="M780" s="372" t="s">
        <v>1028</v>
      </c>
    </row>
    <row r="781" spans="6:13" ht="13.5" customHeight="1">
      <c r="F781" s="209" t="s">
        <v>41</v>
      </c>
      <c r="G781" s="210" t="s">
        <v>348</v>
      </c>
      <c r="H781" s="211">
        <v>0</v>
      </c>
      <c r="I781" s="212">
        <v>2399</v>
      </c>
      <c r="J781" s="488">
        <v>21</v>
      </c>
      <c r="K781" s="489" t="s">
        <v>1710</v>
      </c>
      <c r="L781" s="470">
        <f t="shared" si="25"/>
        <v>0</v>
      </c>
      <c r="M781" s="372" t="s">
        <v>1028</v>
      </c>
    </row>
    <row r="782" spans="6:13" ht="13.5" customHeight="1">
      <c r="F782" s="209" t="s">
        <v>39</v>
      </c>
      <c r="G782" s="210" t="s">
        <v>349</v>
      </c>
      <c r="H782" s="211">
        <v>0</v>
      </c>
      <c r="I782" s="212">
        <v>2399</v>
      </c>
      <c r="J782" s="488">
        <v>21</v>
      </c>
      <c r="K782" s="489" t="s">
        <v>1710</v>
      </c>
      <c r="L782" s="470">
        <f t="shared" si="25"/>
        <v>0</v>
      </c>
      <c r="M782" s="372" t="s">
        <v>1028</v>
      </c>
    </row>
    <row r="783" spans="6:13" ht="13.5" customHeight="1">
      <c r="F783" s="209" t="s">
        <v>38</v>
      </c>
      <c r="G783" s="210" t="s">
        <v>350</v>
      </c>
      <c r="H783" s="211">
        <v>0</v>
      </c>
      <c r="I783" s="212">
        <v>2399</v>
      </c>
      <c r="J783" s="488">
        <v>21</v>
      </c>
      <c r="K783" s="489" t="s">
        <v>1710</v>
      </c>
      <c r="L783" s="470">
        <f t="shared" si="25"/>
        <v>0</v>
      </c>
      <c r="M783" s="372" t="s">
        <v>1028</v>
      </c>
    </row>
    <row r="784" spans="6:13" ht="13.5" customHeight="1">
      <c r="F784" s="209" t="s">
        <v>40</v>
      </c>
      <c r="G784" s="210" t="s">
        <v>351</v>
      </c>
      <c r="H784" s="211">
        <v>0</v>
      </c>
      <c r="I784" s="212">
        <v>2399</v>
      </c>
      <c r="J784" s="488">
        <v>21</v>
      </c>
      <c r="K784" s="489" t="s">
        <v>1710</v>
      </c>
      <c r="L784" s="470">
        <f t="shared" si="25"/>
        <v>0</v>
      </c>
      <c r="M784" s="372" t="s">
        <v>1028</v>
      </c>
    </row>
    <row r="785" spans="6:13" ht="13.5" customHeight="1">
      <c r="F785" s="209" t="s">
        <v>352</v>
      </c>
      <c r="G785" s="210" t="s">
        <v>353</v>
      </c>
      <c r="H785" s="211">
        <v>0</v>
      </c>
      <c r="I785" s="212">
        <v>799</v>
      </c>
      <c r="J785" s="488">
        <v>21</v>
      </c>
      <c r="K785" s="489" t="s">
        <v>1710</v>
      </c>
      <c r="L785" s="470">
        <f t="shared" si="25"/>
        <v>0</v>
      </c>
      <c r="M785" s="372" t="s">
        <v>1028</v>
      </c>
    </row>
    <row r="786" spans="6:13" ht="13.5" customHeight="1">
      <c r="F786" s="209" t="s">
        <v>354</v>
      </c>
      <c r="G786" s="210" t="s">
        <v>355</v>
      </c>
      <c r="H786" s="211">
        <v>0</v>
      </c>
      <c r="I786" s="212">
        <v>1199</v>
      </c>
      <c r="J786" s="488">
        <v>21</v>
      </c>
      <c r="K786" s="489" t="s">
        <v>1710</v>
      </c>
      <c r="L786" s="470">
        <f t="shared" si="25"/>
        <v>0</v>
      </c>
      <c r="M786" s="372" t="s">
        <v>1028</v>
      </c>
    </row>
    <row r="787" spans="6:13" ht="13.5" customHeight="1">
      <c r="F787" s="209" t="s">
        <v>21</v>
      </c>
      <c r="G787" s="210" t="s">
        <v>356</v>
      </c>
      <c r="H787" s="211">
        <v>0</v>
      </c>
      <c r="I787" s="212">
        <v>399</v>
      </c>
      <c r="J787" s="488">
        <v>21</v>
      </c>
      <c r="K787" s="489" t="s">
        <v>1710</v>
      </c>
      <c r="L787" s="470">
        <f t="shared" si="25"/>
        <v>0</v>
      </c>
      <c r="M787" s="372" t="s">
        <v>1028</v>
      </c>
    </row>
    <row r="788" spans="6:13" ht="13.5" customHeight="1">
      <c r="F788" s="209" t="s">
        <v>1</v>
      </c>
      <c r="G788" s="210" t="s">
        <v>357</v>
      </c>
      <c r="H788" s="211">
        <v>0</v>
      </c>
      <c r="I788" s="212">
        <v>2299</v>
      </c>
      <c r="J788" s="488">
        <v>21</v>
      </c>
      <c r="K788" s="489" t="s">
        <v>1710</v>
      </c>
      <c r="L788" s="470">
        <f t="shared" si="25"/>
        <v>0</v>
      </c>
      <c r="M788" s="372" t="s">
        <v>1028</v>
      </c>
    </row>
    <row r="789" spans="6:13" ht="13.5" customHeight="1">
      <c r="F789" s="209" t="s">
        <v>0</v>
      </c>
      <c r="G789" s="210" t="s">
        <v>358</v>
      </c>
      <c r="H789" s="211">
        <v>0</v>
      </c>
      <c r="I789" s="212">
        <v>1599</v>
      </c>
      <c r="J789" s="488">
        <v>21</v>
      </c>
      <c r="K789" s="489" t="s">
        <v>1710</v>
      </c>
      <c r="L789" s="470">
        <f t="shared" si="25"/>
        <v>0</v>
      </c>
      <c r="M789" s="372" t="s">
        <v>1028</v>
      </c>
    </row>
    <row r="790" spans="6:13" ht="13.5" customHeight="1">
      <c r="F790" s="209" t="s">
        <v>2</v>
      </c>
      <c r="G790" s="210" t="s">
        <v>359</v>
      </c>
      <c r="H790" s="211">
        <v>0</v>
      </c>
      <c r="I790" s="212">
        <v>2299</v>
      </c>
      <c r="J790" s="488">
        <v>21</v>
      </c>
      <c r="K790" s="489" t="s">
        <v>1710</v>
      </c>
      <c r="L790" s="470">
        <f t="shared" si="25"/>
        <v>0</v>
      </c>
      <c r="M790" s="372" t="s">
        <v>1028</v>
      </c>
    </row>
    <row r="791" spans="6:13" ht="13.5" customHeight="1">
      <c r="F791" s="209" t="s">
        <v>3</v>
      </c>
      <c r="G791" s="210" t="s">
        <v>362</v>
      </c>
      <c r="H791" s="211">
        <v>0</v>
      </c>
      <c r="I791" s="212">
        <v>349</v>
      </c>
      <c r="J791" s="488">
        <v>21</v>
      </c>
      <c r="K791" s="489" t="s">
        <v>1710</v>
      </c>
      <c r="L791" s="470">
        <f t="shared" si="25"/>
        <v>0</v>
      </c>
      <c r="M791" s="372" t="s">
        <v>1028</v>
      </c>
    </row>
    <row r="792" spans="6:13" ht="13.5" customHeight="1">
      <c r="F792" s="209" t="s">
        <v>4</v>
      </c>
      <c r="G792" s="210" t="s">
        <v>360</v>
      </c>
      <c r="H792" s="211">
        <v>0</v>
      </c>
      <c r="I792" s="212">
        <v>349</v>
      </c>
      <c r="J792" s="488">
        <v>21</v>
      </c>
      <c r="K792" s="489" t="s">
        <v>1710</v>
      </c>
      <c r="L792" s="470">
        <f t="shared" si="25"/>
        <v>0</v>
      </c>
      <c r="M792" s="372" t="s">
        <v>1028</v>
      </c>
    </row>
    <row r="793" spans="6:13" ht="13.5" customHeight="1">
      <c r="F793" s="209" t="s">
        <v>5</v>
      </c>
      <c r="G793" s="210" t="s">
        <v>361</v>
      </c>
      <c r="H793" s="211">
        <v>0</v>
      </c>
      <c r="I793" s="212">
        <v>449</v>
      </c>
      <c r="J793" s="488">
        <v>21</v>
      </c>
      <c r="K793" s="489" t="s">
        <v>1710</v>
      </c>
      <c r="L793" s="470">
        <f t="shared" si="25"/>
        <v>0</v>
      </c>
      <c r="M793" s="372" t="s">
        <v>1028</v>
      </c>
    </row>
    <row r="794" spans="6:13" ht="13.5" customHeight="1">
      <c r="F794" s="209" t="s">
        <v>6</v>
      </c>
      <c r="G794" s="210" t="s">
        <v>363</v>
      </c>
      <c r="H794" s="211">
        <v>0</v>
      </c>
      <c r="I794" s="212">
        <v>349</v>
      </c>
      <c r="J794" s="488">
        <v>21</v>
      </c>
      <c r="K794" s="489" t="s">
        <v>1710</v>
      </c>
      <c r="L794" s="470">
        <f t="shared" si="25"/>
        <v>0</v>
      </c>
      <c r="M794" s="372" t="s">
        <v>1028</v>
      </c>
    </row>
    <row r="795" spans="6:13" ht="13.5" customHeight="1">
      <c r="F795" s="209" t="s">
        <v>7</v>
      </c>
      <c r="G795" s="210" t="s">
        <v>364</v>
      </c>
      <c r="H795" s="211">
        <v>0</v>
      </c>
      <c r="I795" s="212">
        <v>449</v>
      </c>
      <c r="J795" s="488">
        <v>21</v>
      </c>
      <c r="K795" s="489" t="s">
        <v>1710</v>
      </c>
      <c r="L795" s="470">
        <f t="shared" si="25"/>
        <v>0</v>
      </c>
      <c r="M795" s="372" t="s">
        <v>1028</v>
      </c>
    </row>
    <row r="796" spans="6:13" ht="13.5" customHeight="1">
      <c r="F796" s="209" t="s">
        <v>8</v>
      </c>
      <c r="G796" s="210" t="s">
        <v>365</v>
      </c>
      <c r="H796" s="211">
        <v>0</v>
      </c>
      <c r="I796" s="212">
        <v>449</v>
      </c>
      <c r="J796" s="488">
        <v>21</v>
      </c>
      <c r="K796" s="489" t="s">
        <v>1710</v>
      </c>
      <c r="L796" s="470">
        <f t="shared" si="25"/>
        <v>0</v>
      </c>
      <c r="M796" s="372" t="s">
        <v>1028</v>
      </c>
    </row>
    <row r="797" spans="6:13" ht="13.5" customHeight="1">
      <c r="F797" s="209" t="s">
        <v>9</v>
      </c>
      <c r="G797" s="210" t="s">
        <v>366</v>
      </c>
      <c r="H797" s="211">
        <v>0</v>
      </c>
      <c r="I797" s="212">
        <v>449</v>
      </c>
      <c r="J797" s="488">
        <v>21</v>
      </c>
      <c r="K797" s="489" t="s">
        <v>1710</v>
      </c>
      <c r="L797" s="470">
        <f t="shared" si="25"/>
        <v>0</v>
      </c>
      <c r="M797" s="372" t="s">
        <v>1028</v>
      </c>
    </row>
    <row r="798" spans="6:13" ht="13.5" customHeight="1">
      <c r="F798" s="209" t="s">
        <v>10</v>
      </c>
      <c r="G798" s="210" t="s">
        <v>367</v>
      </c>
      <c r="H798" s="211">
        <v>0</v>
      </c>
      <c r="I798" s="212">
        <v>499</v>
      </c>
      <c r="J798" s="488">
        <v>21</v>
      </c>
      <c r="K798" s="489" t="s">
        <v>1710</v>
      </c>
      <c r="L798" s="470">
        <f t="shared" si="25"/>
        <v>0</v>
      </c>
      <c r="M798" s="372" t="s">
        <v>1028</v>
      </c>
    </row>
    <row r="799" spans="6:13" ht="13.5" customHeight="1">
      <c r="F799" s="209" t="s">
        <v>13</v>
      </c>
      <c r="G799" s="210" t="s">
        <v>368</v>
      </c>
      <c r="H799" s="211">
        <v>0</v>
      </c>
      <c r="I799" s="212">
        <v>449</v>
      </c>
      <c r="J799" s="488">
        <v>21</v>
      </c>
      <c r="K799" s="489" t="s">
        <v>1710</v>
      </c>
      <c r="L799" s="470">
        <f t="shared" si="25"/>
        <v>0</v>
      </c>
      <c r="M799" s="372" t="s">
        <v>1028</v>
      </c>
    </row>
    <row r="800" spans="6:13" ht="13.5" customHeight="1">
      <c r="F800" s="209" t="s">
        <v>11</v>
      </c>
      <c r="G800" s="210" t="s">
        <v>369</v>
      </c>
      <c r="H800" s="211">
        <v>0</v>
      </c>
      <c r="I800" s="212">
        <v>349</v>
      </c>
      <c r="J800" s="488">
        <v>21</v>
      </c>
      <c r="K800" s="489" t="s">
        <v>1710</v>
      </c>
      <c r="L800" s="470">
        <f t="shared" si="25"/>
        <v>0</v>
      </c>
      <c r="M800" s="372" t="s">
        <v>1028</v>
      </c>
    </row>
    <row r="801" spans="6:13" ht="13.5" customHeight="1">
      <c r="F801" s="209" t="s">
        <v>12</v>
      </c>
      <c r="G801" s="210" t="s">
        <v>370</v>
      </c>
      <c r="H801" s="211">
        <v>0</v>
      </c>
      <c r="I801" s="212">
        <v>349</v>
      </c>
      <c r="J801" s="488">
        <v>21</v>
      </c>
      <c r="K801" s="489" t="s">
        <v>1710</v>
      </c>
      <c r="L801" s="470">
        <f t="shared" si="25"/>
        <v>0</v>
      </c>
      <c r="M801" s="372" t="s">
        <v>1028</v>
      </c>
    </row>
    <row r="802" spans="6:13" ht="13.5" customHeight="1">
      <c r="F802" s="209" t="s">
        <v>14</v>
      </c>
      <c r="G802" s="210" t="s">
        <v>371</v>
      </c>
      <c r="H802" s="211">
        <v>0</v>
      </c>
      <c r="I802" s="212">
        <v>449</v>
      </c>
      <c r="J802" s="488">
        <v>21</v>
      </c>
      <c r="K802" s="489" t="s">
        <v>1710</v>
      </c>
      <c r="L802" s="470">
        <f t="shared" si="25"/>
        <v>0</v>
      </c>
      <c r="M802" s="372" t="s">
        <v>1028</v>
      </c>
    </row>
    <row r="803" spans="6:13" ht="13.5" customHeight="1">
      <c r="F803" s="209" t="s">
        <v>15</v>
      </c>
      <c r="G803" s="210" t="s">
        <v>372</v>
      </c>
      <c r="H803" s="211">
        <v>0</v>
      </c>
      <c r="I803" s="212">
        <v>349</v>
      </c>
      <c r="J803" s="488">
        <v>21</v>
      </c>
      <c r="K803" s="489" t="s">
        <v>1710</v>
      </c>
      <c r="L803" s="470">
        <f t="shared" si="25"/>
        <v>0</v>
      </c>
      <c r="M803" s="372" t="s">
        <v>1028</v>
      </c>
    </row>
    <row r="804" spans="6:13" ht="13.5" customHeight="1">
      <c r="F804" s="209" t="s">
        <v>16</v>
      </c>
      <c r="G804" s="210" t="s">
        <v>373</v>
      </c>
      <c r="H804" s="211">
        <v>0</v>
      </c>
      <c r="I804" s="212">
        <v>349</v>
      </c>
      <c r="J804" s="488">
        <v>21</v>
      </c>
      <c r="K804" s="489" t="s">
        <v>1710</v>
      </c>
      <c r="L804" s="470">
        <f t="shared" si="25"/>
        <v>0</v>
      </c>
      <c r="M804" s="372" t="s">
        <v>1028</v>
      </c>
    </row>
    <row r="805" spans="6:13" ht="13.5" customHeight="1">
      <c r="F805" s="209" t="s">
        <v>374</v>
      </c>
      <c r="G805" s="210" t="s">
        <v>375</v>
      </c>
      <c r="H805" s="211">
        <v>0</v>
      </c>
      <c r="I805" s="212">
        <v>2799</v>
      </c>
      <c r="J805" s="488">
        <v>21</v>
      </c>
      <c r="K805" s="489" t="s">
        <v>1710</v>
      </c>
      <c r="L805" s="470">
        <f t="shared" si="25"/>
        <v>0</v>
      </c>
      <c r="M805" s="372" t="s">
        <v>1028</v>
      </c>
    </row>
    <row r="806" spans="6:13" ht="13.5" customHeight="1">
      <c r="F806" s="373" t="s">
        <v>1647</v>
      </c>
      <c r="G806" s="374" t="s">
        <v>1648</v>
      </c>
      <c r="H806" s="211">
        <v>0</v>
      </c>
      <c r="I806" s="212">
        <v>754</v>
      </c>
      <c r="J806" s="488">
        <v>21</v>
      </c>
      <c r="K806" s="489" t="s">
        <v>1710</v>
      </c>
      <c r="L806" s="470">
        <f t="shared" si="25"/>
        <v>0</v>
      </c>
      <c r="M806" s="372" t="s">
        <v>1028</v>
      </c>
    </row>
    <row r="807" spans="6:13" ht="13.5" customHeight="1">
      <c r="F807" s="373" t="s">
        <v>1649</v>
      </c>
      <c r="G807" s="374" t="s">
        <v>1650</v>
      </c>
      <c r="H807" s="211">
        <v>0</v>
      </c>
      <c r="I807" s="212">
        <v>877</v>
      </c>
      <c r="J807" s="488">
        <v>21</v>
      </c>
      <c r="K807" s="489" t="s">
        <v>1710</v>
      </c>
      <c r="L807" s="470">
        <f t="shared" si="25"/>
        <v>0</v>
      </c>
      <c r="M807" s="372" t="s">
        <v>1028</v>
      </c>
    </row>
    <row r="808" spans="6:13" ht="13.5" customHeight="1">
      <c r="F808" s="373" t="s">
        <v>1651</v>
      </c>
      <c r="G808" s="374" t="s">
        <v>1652</v>
      </c>
      <c r="H808" s="211">
        <v>0</v>
      </c>
      <c r="I808" s="212">
        <v>877</v>
      </c>
      <c r="J808" s="488">
        <v>21</v>
      </c>
      <c r="K808" s="489" t="s">
        <v>1710</v>
      </c>
      <c r="L808" s="470">
        <f t="shared" si="25"/>
        <v>0</v>
      </c>
      <c r="M808" s="372" t="s">
        <v>1028</v>
      </c>
    </row>
    <row r="809" spans="6:13" ht="13.5" customHeight="1">
      <c r="F809" s="373" t="s">
        <v>1442</v>
      </c>
      <c r="G809" s="374" t="s">
        <v>1653</v>
      </c>
      <c r="H809" s="211">
        <v>0</v>
      </c>
      <c r="I809" s="212">
        <v>262</v>
      </c>
      <c r="J809" s="488">
        <v>21</v>
      </c>
      <c r="K809" s="489" t="s">
        <v>1710</v>
      </c>
      <c r="L809" s="470">
        <f t="shared" si="25"/>
        <v>0</v>
      </c>
      <c r="M809" s="372" t="s">
        <v>1028</v>
      </c>
    </row>
    <row r="810" spans="3:13" ht="13.5" customHeight="1">
      <c r="C810" s="375" t="s">
        <v>1030</v>
      </c>
      <c r="F810" s="213" t="s">
        <v>302</v>
      </c>
      <c r="G810" s="214" t="s">
        <v>303</v>
      </c>
      <c r="H810" s="211">
        <v>0</v>
      </c>
      <c r="I810" s="70">
        <v>399</v>
      </c>
      <c r="J810" s="490">
        <v>21</v>
      </c>
      <c r="K810" s="491" t="s">
        <v>1710</v>
      </c>
      <c r="L810" s="470">
        <f t="shared" si="25"/>
        <v>0</v>
      </c>
      <c r="M810" s="492" t="s">
        <v>1030</v>
      </c>
    </row>
    <row r="811" spans="6:13" ht="13.5" customHeight="1">
      <c r="F811" s="213" t="s">
        <v>304</v>
      </c>
      <c r="G811" s="214" t="s">
        <v>305</v>
      </c>
      <c r="H811" s="211">
        <v>0</v>
      </c>
      <c r="I811" s="70">
        <v>1399</v>
      </c>
      <c r="J811" s="490">
        <v>21</v>
      </c>
      <c r="K811" s="491" t="s">
        <v>1710</v>
      </c>
      <c r="L811" s="470">
        <f t="shared" si="25"/>
        <v>0</v>
      </c>
      <c r="M811" s="492" t="s">
        <v>1030</v>
      </c>
    </row>
    <row r="812" spans="6:13" ht="13.5" customHeight="1">
      <c r="F812" s="213" t="s">
        <v>306</v>
      </c>
      <c r="G812" s="214" t="s">
        <v>307</v>
      </c>
      <c r="H812" s="211">
        <v>0</v>
      </c>
      <c r="I812" s="70">
        <v>1399</v>
      </c>
      <c r="J812" s="490">
        <v>21</v>
      </c>
      <c r="K812" s="491" t="s">
        <v>1710</v>
      </c>
      <c r="L812" s="470">
        <f t="shared" si="25"/>
        <v>0</v>
      </c>
      <c r="M812" s="492" t="s">
        <v>1030</v>
      </c>
    </row>
    <row r="813" spans="6:13" ht="13.5" customHeight="1">
      <c r="F813" s="213" t="s">
        <v>308</v>
      </c>
      <c r="G813" s="214" t="s">
        <v>309</v>
      </c>
      <c r="H813" s="211">
        <v>0</v>
      </c>
      <c r="I813" s="70">
        <v>369</v>
      </c>
      <c r="J813" s="490">
        <v>21</v>
      </c>
      <c r="K813" s="491" t="s">
        <v>1710</v>
      </c>
      <c r="L813" s="470">
        <f t="shared" si="25"/>
        <v>0</v>
      </c>
      <c r="M813" s="492" t="s">
        <v>1030</v>
      </c>
    </row>
    <row r="814" spans="6:13" ht="13.5" customHeight="1">
      <c r="F814" s="213" t="s">
        <v>310</v>
      </c>
      <c r="G814" s="214" t="s">
        <v>311</v>
      </c>
      <c r="H814" s="211">
        <v>0</v>
      </c>
      <c r="I814" s="70">
        <v>319</v>
      </c>
      <c r="J814" s="490">
        <v>21</v>
      </c>
      <c r="K814" s="491" t="s">
        <v>1710</v>
      </c>
      <c r="L814" s="470">
        <f t="shared" si="25"/>
        <v>0</v>
      </c>
      <c r="M814" s="492" t="s">
        <v>1030</v>
      </c>
    </row>
    <row r="815" spans="6:13" ht="13.5" customHeight="1">
      <c r="F815" s="213" t="s">
        <v>312</v>
      </c>
      <c r="G815" s="214" t="s">
        <v>313</v>
      </c>
      <c r="H815" s="211">
        <v>0</v>
      </c>
      <c r="I815" s="70">
        <v>159</v>
      </c>
      <c r="J815" s="490">
        <v>21</v>
      </c>
      <c r="K815" s="491" t="s">
        <v>1710</v>
      </c>
      <c r="L815" s="470">
        <f t="shared" si="25"/>
        <v>0</v>
      </c>
      <c r="M815" s="492" t="s">
        <v>1030</v>
      </c>
    </row>
    <row r="816" spans="6:13" ht="13.5" customHeight="1">
      <c r="F816" s="215" t="s">
        <v>314</v>
      </c>
      <c r="G816" s="216" t="s">
        <v>315</v>
      </c>
      <c r="H816" s="211">
        <v>0</v>
      </c>
      <c r="I816" s="70">
        <v>1499</v>
      </c>
      <c r="J816" s="490">
        <v>21</v>
      </c>
      <c r="K816" s="491" t="s">
        <v>1710</v>
      </c>
      <c r="L816" s="470">
        <f t="shared" si="25"/>
        <v>0</v>
      </c>
      <c r="M816" s="492" t="s">
        <v>1030</v>
      </c>
    </row>
    <row r="817" spans="6:13" ht="13.5" customHeight="1">
      <c r="F817" s="215" t="s">
        <v>316</v>
      </c>
      <c r="G817" s="216" t="s">
        <v>317</v>
      </c>
      <c r="H817" s="211">
        <v>0</v>
      </c>
      <c r="I817" s="70">
        <v>1499</v>
      </c>
      <c r="J817" s="490">
        <v>21</v>
      </c>
      <c r="K817" s="491" t="s">
        <v>1710</v>
      </c>
      <c r="L817" s="470">
        <f t="shared" si="25"/>
        <v>0</v>
      </c>
      <c r="M817" s="492" t="s">
        <v>1030</v>
      </c>
    </row>
    <row r="818" spans="6:13" ht="13.5" customHeight="1">
      <c r="F818" s="215" t="s">
        <v>318</v>
      </c>
      <c r="G818" s="216" t="s">
        <v>319</v>
      </c>
      <c r="H818" s="211">
        <v>0</v>
      </c>
      <c r="I818" s="70">
        <v>1799</v>
      </c>
      <c r="J818" s="490">
        <v>21</v>
      </c>
      <c r="K818" s="491" t="s">
        <v>1710</v>
      </c>
      <c r="L818" s="470">
        <f t="shared" si="25"/>
        <v>0</v>
      </c>
      <c r="M818" s="492" t="s">
        <v>1030</v>
      </c>
    </row>
    <row r="819" spans="6:13" ht="13.5" customHeight="1">
      <c r="F819" s="215" t="s">
        <v>320</v>
      </c>
      <c r="G819" s="216" t="s">
        <v>321</v>
      </c>
      <c r="H819" s="211">
        <v>0</v>
      </c>
      <c r="I819" s="70">
        <v>399</v>
      </c>
      <c r="J819" s="490">
        <v>21</v>
      </c>
      <c r="K819" s="491" t="s">
        <v>1710</v>
      </c>
      <c r="L819" s="470">
        <f t="shared" si="25"/>
        <v>0</v>
      </c>
      <c r="M819" s="492" t="s">
        <v>1030</v>
      </c>
    </row>
    <row r="820" spans="6:13" ht="13.5" customHeight="1">
      <c r="F820" s="215" t="s">
        <v>322</v>
      </c>
      <c r="G820" s="216" t="s">
        <v>323</v>
      </c>
      <c r="H820" s="211">
        <v>0</v>
      </c>
      <c r="I820" s="70">
        <v>399</v>
      </c>
      <c r="J820" s="490">
        <v>21</v>
      </c>
      <c r="K820" s="491" t="s">
        <v>1710</v>
      </c>
      <c r="L820" s="470">
        <f t="shared" si="25"/>
        <v>0</v>
      </c>
      <c r="M820" s="492" t="s">
        <v>1030</v>
      </c>
    </row>
    <row r="821" spans="6:13" ht="13.5" customHeight="1">
      <c r="F821" s="217" t="s">
        <v>538</v>
      </c>
      <c r="G821" s="218" t="s">
        <v>539</v>
      </c>
      <c r="H821" s="211">
        <v>0</v>
      </c>
      <c r="I821" s="70">
        <v>2999</v>
      </c>
      <c r="J821" s="490">
        <v>21</v>
      </c>
      <c r="K821" s="491" t="s">
        <v>1710</v>
      </c>
      <c r="L821" s="470">
        <f t="shared" si="25"/>
        <v>0</v>
      </c>
      <c r="M821" s="492" t="s">
        <v>1030</v>
      </c>
    </row>
    <row r="822" spans="6:13" ht="13.5" customHeight="1">
      <c r="F822" s="217" t="s">
        <v>540</v>
      </c>
      <c r="G822" s="218" t="s">
        <v>541</v>
      </c>
      <c r="H822" s="211">
        <v>0</v>
      </c>
      <c r="I822" s="70">
        <v>39</v>
      </c>
      <c r="J822" s="490">
        <v>21</v>
      </c>
      <c r="K822" s="491" t="s">
        <v>1710</v>
      </c>
      <c r="L822" s="470">
        <f t="shared" si="25"/>
        <v>0</v>
      </c>
      <c r="M822" s="492" t="s">
        <v>1030</v>
      </c>
    </row>
    <row r="823" spans="6:13" ht="13.5" customHeight="1">
      <c r="F823" s="217" t="s">
        <v>542</v>
      </c>
      <c r="G823" s="218" t="s">
        <v>543</v>
      </c>
      <c r="H823" s="211">
        <v>0</v>
      </c>
      <c r="I823" s="70">
        <v>1399</v>
      </c>
      <c r="J823" s="490">
        <v>21</v>
      </c>
      <c r="K823" s="491" t="s">
        <v>1710</v>
      </c>
      <c r="L823" s="470">
        <f t="shared" si="25"/>
        <v>0</v>
      </c>
      <c r="M823" s="492" t="s">
        <v>1030</v>
      </c>
    </row>
    <row r="824" spans="6:13" ht="13.5" customHeight="1">
      <c r="F824" s="217" t="s">
        <v>544</v>
      </c>
      <c r="G824" s="218" t="s">
        <v>545</v>
      </c>
      <c r="H824" s="211">
        <v>0</v>
      </c>
      <c r="I824" s="70">
        <v>999</v>
      </c>
      <c r="J824" s="490">
        <v>21</v>
      </c>
      <c r="K824" s="491" t="s">
        <v>1710</v>
      </c>
      <c r="L824" s="470">
        <f t="shared" si="25"/>
        <v>0</v>
      </c>
      <c r="M824" s="492" t="s">
        <v>1030</v>
      </c>
    </row>
    <row r="825" spans="6:13" ht="13.5" customHeight="1">
      <c r="F825" s="217" t="s">
        <v>546</v>
      </c>
      <c r="G825" s="218" t="s">
        <v>547</v>
      </c>
      <c r="H825" s="211">
        <v>0</v>
      </c>
      <c r="I825" s="70">
        <v>399</v>
      </c>
      <c r="J825" s="490">
        <v>21</v>
      </c>
      <c r="K825" s="491" t="s">
        <v>1710</v>
      </c>
      <c r="L825" s="470">
        <f t="shared" si="25"/>
        <v>0</v>
      </c>
      <c r="M825" s="492" t="s">
        <v>1030</v>
      </c>
    </row>
    <row r="826" spans="6:13" ht="13.5" customHeight="1">
      <c r="F826" s="217" t="s">
        <v>548</v>
      </c>
      <c r="G826" s="218" t="s">
        <v>549</v>
      </c>
      <c r="H826" s="211">
        <v>0</v>
      </c>
      <c r="I826" s="70">
        <v>899</v>
      </c>
      <c r="J826" s="490">
        <v>21</v>
      </c>
      <c r="K826" s="491" t="s">
        <v>1710</v>
      </c>
      <c r="L826" s="470">
        <f t="shared" si="25"/>
        <v>0</v>
      </c>
      <c r="M826" s="492" t="s">
        <v>1030</v>
      </c>
    </row>
    <row r="827" spans="6:13" ht="13.5" customHeight="1">
      <c r="F827" s="217" t="s">
        <v>550</v>
      </c>
      <c r="G827" s="218" t="s">
        <v>551</v>
      </c>
      <c r="H827" s="211">
        <v>0</v>
      </c>
      <c r="I827" s="70">
        <v>69</v>
      </c>
      <c r="J827" s="490">
        <v>21</v>
      </c>
      <c r="K827" s="491" t="s">
        <v>1710</v>
      </c>
      <c r="L827" s="470">
        <f t="shared" si="25"/>
        <v>0</v>
      </c>
      <c r="M827" s="492" t="s">
        <v>1030</v>
      </c>
    </row>
    <row r="828" spans="6:13" ht="13.5" customHeight="1">
      <c r="F828" s="217" t="s">
        <v>552</v>
      </c>
      <c r="G828" s="218" t="s">
        <v>553</v>
      </c>
      <c r="H828" s="211">
        <v>0</v>
      </c>
      <c r="I828" s="70">
        <v>899</v>
      </c>
      <c r="J828" s="490">
        <v>21</v>
      </c>
      <c r="K828" s="491" t="s">
        <v>1710</v>
      </c>
      <c r="L828" s="470">
        <f t="shared" si="25"/>
        <v>0</v>
      </c>
      <c r="M828" s="492" t="s">
        <v>1030</v>
      </c>
    </row>
    <row r="829" spans="6:13" ht="13.5" customHeight="1">
      <c r="F829" s="217" t="s">
        <v>554</v>
      </c>
      <c r="G829" s="218" t="s">
        <v>555</v>
      </c>
      <c r="H829" s="211">
        <v>0</v>
      </c>
      <c r="I829" s="70">
        <v>499</v>
      </c>
      <c r="J829" s="490">
        <v>21</v>
      </c>
      <c r="K829" s="491" t="s">
        <v>1710</v>
      </c>
      <c r="L829" s="470">
        <f t="shared" si="25"/>
        <v>0</v>
      </c>
      <c r="M829" s="492" t="s">
        <v>1030</v>
      </c>
    </row>
    <row r="830" spans="6:13" ht="13.5" customHeight="1">
      <c r="F830" s="217" t="s">
        <v>556</v>
      </c>
      <c r="G830" s="218" t="s">
        <v>557</v>
      </c>
      <c r="H830" s="211">
        <v>0</v>
      </c>
      <c r="I830" s="70">
        <v>399</v>
      </c>
      <c r="J830" s="490">
        <v>21</v>
      </c>
      <c r="K830" s="491" t="s">
        <v>1710</v>
      </c>
      <c r="L830" s="470">
        <f t="shared" si="25"/>
        <v>0</v>
      </c>
      <c r="M830" s="492" t="s">
        <v>1030</v>
      </c>
    </row>
    <row r="831" spans="6:13" ht="13.5" customHeight="1">
      <c r="F831" s="217" t="s">
        <v>558</v>
      </c>
      <c r="G831" s="218" t="s">
        <v>559</v>
      </c>
      <c r="H831" s="211">
        <v>0</v>
      </c>
      <c r="I831" s="70">
        <v>499</v>
      </c>
      <c r="J831" s="490">
        <v>21</v>
      </c>
      <c r="K831" s="491" t="s">
        <v>1710</v>
      </c>
      <c r="L831" s="470">
        <f t="shared" si="25"/>
        <v>0</v>
      </c>
      <c r="M831" s="492" t="s">
        <v>1030</v>
      </c>
    </row>
    <row r="832" spans="6:13" ht="13.5" customHeight="1">
      <c r="F832" s="217" t="s">
        <v>560</v>
      </c>
      <c r="G832" s="218" t="s">
        <v>561</v>
      </c>
      <c r="H832" s="211">
        <v>0</v>
      </c>
      <c r="I832" s="70">
        <v>629</v>
      </c>
      <c r="J832" s="490">
        <v>21</v>
      </c>
      <c r="K832" s="491" t="s">
        <v>1710</v>
      </c>
      <c r="L832" s="470">
        <f t="shared" si="25"/>
        <v>0</v>
      </c>
      <c r="M832" s="492" t="s">
        <v>1030</v>
      </c>
    </row>
    <row r="833" spans="6:13" ht="13.5" customHeight="1">
      <c r="F833" s="217" t="s">
        <v>562</v>
      </c>
      <c r="G833" s="218" t="s">
        <v>563</v>
      </c>
      <c r="H833" s="211">
        <v>0</v>
      </c>
      <c r="I833" s="70">
        <v>549</v>
      </c>
      <c r="J833" s="490">
        <v>21</v>
      </c>
      <c r="K833" s="491" t="s">
        <v>1710</v>
      </c>
      <c r="L833" s="470">
        <f t="shared" si="25"/>
        <v>0</v>
      </c>
      <c r="M833" s="492" t="s">
        <v>1030</v>
      </c>
    </row>
    <row r="834" spans="6:13" ht="13.5" customHeight="1">
      <c r="F834" s="217" t="s">
        <v>564</v>
      </c>
      <c r="G834" s="218" t="s">
        <v>565</v>
      </c>
      <c r="H834" s="211">
        <v>0</v>
      </c>
      <c r="I834" s="70">
        <v>149</v>
      </c>
      <c r="J834" s="490">
        <v>21</v>
      </c>
      <c r="K834" s="491" t="s">
        <v>1710</v>
      </c>
      <c r="L834" s="470">
        <f t="shared" si="25"/>
        <v>0</v>
      </c>
      <c r="M834" s="492" t="s">
        <v>1030</v>
      </c>
    </row>
    <row r="835" spans="6:13" ht="13.5" customHeight="1">
      <c r="F835" s="219" t="s">
        <v>554</v>
      </c>
      <c r="G835" s="220" t="s">
        <v>555</v>
      </c>
      <c r="H835" s="211">
        <v>0</v>
      </c>
      <c r="I835" s="70">
        <v>499</v>
      </c>
      <c r="J835" s="490">
        <v>21</v>
      </c>
      <c r="K835" s="491" t="s">
        <v>1710</v>
      </c>
      <c r="L835" s="470">
        <f t="shared" si="25"/>
        <v>0</v>
      </c>
      <c r="M835" s="492" t="s">
        <v>1030</v>
      </c>
    </row>
    <row r="836" spans="6:13" ht="13.5" customHeight="1">
      <c r="F836" s="219" t="s">
        <v>566</v>
      </c>
      <c r="G836" s="220" t="s">
        <v>567</v>
      </c>
      <c r="H836" s="211">
        <v>0</v>
      </c>
      <c r="I836" s="70">
        <v>599</v>
      </c>
      <c r="J836" s="490">
        <v>21</v>
      </c>
      <c r="K836" s="491" t="s">
        <v>1710</v>
      </c>
      <c r="L836" s="470">
        <f t="shared" si="25"/>
        <v>0</v>
      </c>
      <c r="M836" s="492" t="s">
        <v>1030</v>
      </c>
    </row>
    <row r="837" spans="6:13" ht="13.5" customHeight="1">
      <c r="F837" s="219" t="s">
        <v>568</v>
      </c>
      <c r="G837" s="220" t="s">
        <v>569</v>
      </c>
      <c r="H837" s="211">
        <v>0</v>
      </c>
      <c r="I837" s="70">
        <v>899</v>
      </c>
      <c r="J837" s="490">
        <v>21</v>
      </c>
      <c r="K837" s="491" t="s">
        <v>1710</v>
      </c>
      <c r="L837" s="470">
        <f t="shared" si="25"/>
        <v>0</v>
      </c>
      <c r="M837" s="492" t="s">
        <v>1030</v>
      </c>
    </row>
    <row r="838" spans="3:13" ht="13.5" customHeight="1">
      <c r="C838" s="360" t="s">
        <v>1033</v>
      </c>
      <c r="F838" s="221" t="s">
        <v>92</v>
      </c>
      <c r="G838" s="222" t="s">
        <v>572</v>
      </c>
      <c r="H838" s="211">
        <v>0</v>
      </c>
      <c r="I838" s="145">
        <v>529</v>
      </c>
      <c r="J838" s="460">
        <v>21</v>
      </c>
      <c r="K838" s="461" t="s">
        <v>1710</v>
      </c>
      <c r="L838" s="470">
        <f t="shared" si="25"/>
        <v>0</v>
      </c>
      <c r="M838" s="474" t="s">
        <v>1033</v>
      </c>
    </row>
    <row r="839" spans="6:13" ht="13.5" customHeight="1">
      <c r="F839" s="221" t="s">
        <v>94</v>
      </c>
      <c r="G839" s="222" t="s">
        <v>574</v>
      </c>
      <c r="H839" s="211">
        <v>0</v>
      </c>
      <c r="I839" s="145">
        <v>299</v>
      </c>
      <c r="J839" s="460">
        <v>21</v>
      </c>
      <c r="K839" s="461" t="s">
        <v>1710</v>
      </c>
      <c r="L839" s="470">
        <f aca="true" t="shared" si="26" ref="L839:L902">PRODUCT(H839,I839)</f>
        <v>0</v>
      </c>
      <c r="M839" s="474" t="s">
        <v>1033</v>
      </c>
    </row>
    <row r="840" spans="6:13" ht="13.5" customHeight="1">
      <c r="F840" s="221" t="s">
        <v>98</v>
      </c>
      <c r="G840" s="222" t="s">
        <v>576</v>
      </c>
      <c r="H840" s="211">
        <v>0</v>
      </c>
      <c r="I840" s="145">
        <v>69</v>
      </c>
      <c r="J840" s="460">
        <v>21</v>
      </c>
      <c r="K840" s="461" t="s">
        <v>1710</v>
      </c>
      <c r="L840" s="470">
        <f t="shared" si="26"/>
        <v>0</v>
      </c>
      <c r="M840" s="474" t="s">
        <v>1033</v>
      </c>
    </row>
    <row r="841" spans="6:13" ht="13.5" customHeight="1">
      <c r="F841" s="221" t="s">
        <v>96</v>
      </c>
      <c r="G841" s="222" t="s">
        <v>577</v>
      </c>
      <c r="H841" s="211">
        <v>0</v>
      </c>
      <c r="I841" s="145">
        <v>89</v>
      </c>
      <c r="J841" s="460">
        <v>21</v>
      </c>
      <c r="K841" s="461" t="s">
        <v>1710</v>
      </c>
      <c r="L841" s="470">
        <f t="shared" si="26"/>
        <v>0</v>
      </c>
      <c r="M841" s="474" t="s">
        <v>1033</v>
      </c>
    </row>
    <row r="842" spans="6:13" ht="13.5" customHeight="1">
      <c r="F842" s="221" t="s">
        <v>579</v>
      </c>
      <c r="G842" s="222" t="s">
        <v>580</v>
      </c>
      <c r="H842" s="211">
        <v>0</v>
      </c>
      <c r="I842" s="145">
        <v>129</v>
      </c>
      <c r="J842" s="460">
        <v>21</v>
      </c>
      <c r="K842" s="461" t="s">
        <v>1710</v>
      </c>
      <c r="L842" s="470">
        <f t="shared" si="26"/>
        <v>0</v>
      </c>
      <c r="M842" s="474" t="s">
        <v>1033</v>
      </c>
    </row>
    <row r="843" spans="6:13" ht="13.5" customHeight="1">
      <c r="F843" s="221" t="s">
        <v>581</v>
      </c>
      <c r="G843" s="222" t="s">
        <v>582</v>
      </c>
      <c r="H843" s="211">
        <v>0</v>
      </c>
      <c r="I843" s="145">
        <v>129</v>
      </c>
      <c r="J843" s="460">
        <v>21</v>
      </c>
      <c r="K843" s="461" t="s">
        <v>1710</v>
      </c>
      <c r="L843" s="470">
        <f t="shared" si="26"/>
        <v>0</v>
      </c>
      <c r="M843" s="474" t="s">
        <v>1033</v>
      </c>
    </row>
    <row r="844" spans="6:13" ht="13.5" customHeight="1">
      <c r="F844" s="221" t="s">
        <v>583</v>
      </c>
      <c r="G844" s="222" t="s">
        <v>584</v>
      </c>
      <c r="H844" s="211">
        <v>0</v>
      </c>
      <c r="I844" s="145">
        <v>399</v>
      </c>
      <c r="J844" s="460">
        <v>21</v>
      </c>
      <c r="K844" s="461" t="s">
        <v>1710</v>
      </c>
      <c r="L844" s="470">
        <f t="shared" si="26"/>
        <v>0</v>
      </c>
      <c r="M844" s="474" t="s">
        <v>1033</v>
      </c>
    </row>
    <row r="845" spans="6:13" ht="13.5" customHeight="1">
      <c r="F845" s="221" t="s">
        <v>619</v>
      </c>
      <c r="G845" s="222" t="s">
        <v>620</v>
      </c>
      <c r="H845" s="211">
        <v>0</v>
      </c>
      <c r="I845" s="145">
        <v>599</v>
      </c>
      <c r="J845" s="460">
        <v>21</v>
      </c>
      <c r="K845" s="461" t="s">
        <v>1710</v>
      </c>
      <c r="L845" s="470">
        <f t="shared" si="26"/>
        <v>0</v>
      </c>
      <c r="M845" s="474" t="s">
        <v>1033</v>
      </c>
    </row>
    <row r="846" spans="6:13" ht="13.5" customHeight="1">
      <c r="F846" s="221" t="s">
        <v>627</v>
      </c>
      <c r="G846" s="222" t="s">
        <v>628</v>
      </c>
      <c r="H846" s="211">
        <v>0</v>
      </c>
      <c r="I846" s="145">
        <v>159</v>
      </c>
      <c r="J846" s="460">
        <v>21</v>
      </c>
      <c r="K846" s="461" t="s">
        <v>1710</v>
      </c>
      <c r="L846" s="470">
        <f t="shared" si="26"/>
        <v>0</v>
      </c>
      <c r="M846" s="474" t="s">
        <v>1033</v>
      </c>
    </row>
    <row r="847" spans="6:13" ht="13.5" customHeight="1">
      <c r="F847" s="221" t="s">
        <v>629</v>
      </c>
      <c r="G847" s="222" t="s">
        <v>630</v>
      </c>
      <c r="H847" s="211">
        <v>0</v>
      </c>
      <c r="I847" s="145">
        <v>259</v>
      </c>
      <c r="J847" s="460">
        <v>21</v>
      </c>
      <c r="K847" s="461" t="s">
        <v>1710</v>
      </c>
      <c r="L847" s="470">
        <f t="shared" si="26"/>
        <v>0</v>
      </c>
      <c r="M847" s="474" t="s">
        <v>1033</v>
      </c>
    </row>
    <row r="848" spans="6:13" ht="13.5" customHeight="1">
      <c r="F848" s="221" t="s">
        <v>631</v>
      </c>
      <c r="G848" s="222" t="s">
        <v>632</v>
      </c>
      <c r="H848" s="211">
        <v>0</v>
      </c>
      <c r="I848" s="145">
        <v>499</v>
      </c>
      <c r="J848" s="460">
        <v>21</v>
      </c>
      <c r="K848" s="461" t="s">
        <v>1710</v>
      </c>
      <c r="L848" s="470">
        <f t="shared" si="26"/>
        <v>0</v>
      </c>
      <c r="M848" s="474" t="s">
        <v>1033</v>
      </c>
    </row>
    <row r="849" spans="6:13" ht="13.5" customHeight="1">
      <c r="F849" s="221" t="s">
        <v>633</v>
      </c>
      <c r="G849" s="222" t="s">
        <v>634</v>
      </c>
      <c r="H849" s="211">
        <v>0</v>
      </c>
      <c r="I849" s="145">
        <v>799</v>
      </c>
      <c r="J849" s="460">
        <v>21</v>
      </c>
      <c r="K849" s="461" t="s">
        <v>1710</v>
      </c>
      <c r="L849" s="470">
        <f t="shared" si="26"/>
        <v>0</v>
      </c>
      <c r="M849" s="474" t="s">
        <v>1033</v>
      </c>
    </row>
    <row r="850" spans="6:13" ht="13.5" customHeight="1">
      <c r="F850" s="221" t="s">
        <v>635</v>
      </c>
      <c r="G850" s="222" t="s">
        <v>636</v>
      </c>
      <c r="H850" s="211">
        <v>0</v>
      </c>
      <c r="I850" s="145">
        <v>499</v>
      </c>
      <c r="J850" s="460">
        <v>21</v>
      </c>
      <c r="K850" s="461" t="s">
        <v>1710</v>
      </c>
      <c r="L850" s="470">
        <f t="shared" si="26"/>
        <v>0</v>
      </c>
      <c r="M850" s="474" t="s">
        <v>1033</v>
      </c>
    </row>
    <row r="851" spans="6:13" ht="13.5" customHeight="1">
      <c r="F851" s="69" t="s">
        <v>1034</v>
      </c>
      <c r="G851" s="177" t="s">
        <v>1035</v>
      </c>
      <c r="H851" s="211">
        <v>0</v>
      </c>
      <c r="I851" s="178">
        <v>599</v>
      </c>
      <c r="J851" s="460">
        <v>21</v>
      </c>
      <c r="K851" s="461" t="s">
        <v>1710</v>
      </c>
      <c r="L851" s="470">
        <f t="shared" si="26"/>
        <v>0</v>
      </c>
      <c r="M851" s="474" t="s">
        <v>1033</v>
      </c>
    </row>
    <row r="852" spans="6:13" ht="13.5" customHeight="1">
      <c r="F852" s="69" t="s">
        <v>745</v>
      </c>
      <c r="G852" s="177" t="s">
        <v>746</v>
      </c>
      <c r="H852" s="211">
        <v>0</v>
      </c>
      <c r="I852" s="178">
        <v>899</v>
      </c>
      <c r="J852" s="460">
        <v>21</v>
      </c>
      <c r="K852" s="461" t="s">
        <v>1710</v>
      </c>
      <c r="L852" s="470">
        <f t="shared" si="26"/>
        <v>0</v>
      </c>
      <c r="M852" s="474" t="s">
        <v>1033</v>
      </c>
    </row>
    <row r="853" spans="6:13" ht="13.5" customHeight="1">
      <c r="F853" s="69" t="s">
        <v>637</v>
      </c>
      <c r="G853" s="177" t="s">
        <v>638</v>
      </c>
      <c r="H853" s="211">
        <v>0</v>
      </c>
      <c r="I853" s="178">
        <v>379</v>
      </c>
      <c r="J853" s="460">
        <v>21</v>
      </c>
      <c r="K853" s="461" t="s">
        <v>1710</v>
      </c>
      <c r="L853" s="470">
        <f t="shared" si="26"/>
        <v>0</v>
      </c>
      <c r="M853" s="474" t="s">
        <v>1033</v>
      </c>
    </row>
    <row r="854" spans="6:13" ht="13.5" customHeight="1">
      <c r="F854" s="69" t="s">
        <v>747</v>
      </c>
      <c r="G854" s="177" t="s">
        <v>748</v>
      </c>
      <c r="H854" s="211">
        <v>0</v>
      </c>
      <c r="I854" s="178">
        <v>279</v>
      </c>
      <c r="J854" s="460">
        <v>21</v>
      </c>
      <c r="K854" s="461" t="s">
        <v>1710</v>
      </c>
      <c r="L854" s="470">
        <f t="shared" si="26"/>
        <v>0</v>
      </c>
      <c r="M854" s="474" t="s">
        <v>1033</v>
      </c>
    </row>
    <row r="855" spans="6:13" ht="13.5" customHeight="1">
      <c r="F855" s="69" t="s">
        <v>1036</v>
      </c>
      <c r="G855" s="177" t="s">
        <v>1037</v>
      </c>
      <c r="H855" s="211">
        <v>0</v>
      </c>
      <c r="I855" s="178">
        <v>1299</v>
      </c>
      <c r="J855" s="460">
        <v>21</v>
      </c>
      <c r="K855" s="461" t="s">
        <v>1710</v>
      </c>
      <c r="L855" s="470">
        <f t="shared" si="26"/>
        <v>0</v>
      </c>
      <c r="M855" s="474" t="s">
        <v>1033</v>
      </c>
    </row>
    <row r="856" spans="6:13" ht="13.5" customHeight="1">
      <c r="F856" s="69" t="s">
        <v>1038</v>
      </c>
      <c r="G856" s="177" t="s">
        <v>1039</v>
      </c>
      <c r="H856" s="211">
        <v>0</v>
      </c>
      <c r="I856" s="178">
        <v>219</v>
      </c>
      <c r="J856" s="460">
        <v>21</v>
      </c>
      <c r="K856" s="461" t="s">
        <v>1710</v>
      </c>
      <c r="L856" s="470">
        <f t="shared" si="26"/>
        <v>0</v>
      </c>
      <c r="M856" s="474" t="s">
        <v>1033</v>
      </c>
    </row>
    <row r="857" spans="6:13" ht="13.5" customHeight="1">
      <c r="F857" s="69" t="s">
        <v>1040</v>
      </c>
      <c r="G857" s="177" t="s">
        <v>1041</v>
      </c>
      <c r="H857" s="211">
        <v>0</v>
      </c>
      <c r="I857" s="178">
        <v>159</v>
      </c>
      <c r="J857" s="460">
        <v>21</v>
      </c>
      <c r="K857" s="461" t="s">
        <v>1710</v>
      </c>
      <c r="L857" s="470">
        <f t="shared" si="26"/>
        <v>0</v>
      </c>
      <c r="M857" s="474" t="s">
        <v>1033</v>
      </c>
    </row>
    <row r="858" spans="6:13" ht="13.5" customHeight="1">
      <c r="F858" s="69" t="s">
        <v>1042</v>
      </c>
      <c r="G858" s="177" t="s">
        <v>1043</v>
      </c>
      <c r="H858" s="211">
        <v>0</v>
      </c>
      <c r="I858" s="178">
        <v>659</v>
      </c>
      <c r="J858" s="460">
        <v>21</v>
      </c>
      <c r="K858" s="461" t="s">
        <v>1710</v>
      </c>
      <c r="L858" s="470">
        <f t="shared" si="26"/>
        <v>0</v>
      </c>
      <c r="M858" s="474" t="s">
        <v>1033</v>
      </c>
    </row>
    <row r="859" spans="6:13" ht="13.5" customHeight="1">
      <c r="F859" s="69" t="s">
        <v>1044</v>
      </c>
      <c r="G859" s="177" t="s">
        <v>1045</v>
      </c>
      <c r="H859" s="211">
        <v>0</v>
      </c>
      <c r="I859" s="178">
        <v>239</v>
      </c>
      <c r="J859" s="460">
        <v>21</v>
      </c>
      <c r="K859" s="461" t="s">
        <v>1710</v>
      </c>
      <c r="L859" s="470">
        <f t="shared" si="26"/>
        <v>0</v>
      </c>
      <c r="M859" s="474" t="s">
        <v>1033</v>
      </c>
    </row>
    <row r="860" spans="6:13" ht="13.5" customHeight="1">
      <c r="F860" s="69" t="s">
        <v>1046</v>
      </c>
      <c r="G860" s="177" t="s">
        <v>1047</v>
      </c>
      <c r="H860" s="211">
        <v>0</v>
      </c>
      <c r="I860" s="178">
        <v>169</v>
      </c>
      <c r="J860" s="460">
        <v>21</v>
      </c>
      <c r="K860" s="461" t="s">
        <v>1710</v>
      </c>
      <c r="L860" s="470">
        <f t="shared" si="26"/>
        <v>0</v>
      </c>
      <c r="M860" s="474" t="s">
        <v>1033</v>
      </c>
    </row>
    <row r="861" spans="6:13" ht="13.5" customHeight="1">
      <c r="F861" s="69" t="s">
        <v>1048</v>
      </c>
      <c r="G861" s="177" t="s">
        <v>1049</v>
      </c>
      <c r="H861" s="211">
        <v>0</v>
      </c>
      <c r="I861" s="178">
        <v>399</v>
      </c>
      <c r="J861" s="460">
        <v>21</v>
      </c>
      <c r="K861" s="461" t="s">
        <v>1710</v>
      </c>
      <c r="L861" s="470">
        <f t="shared" si="26"/>
        <v>0</v>
      </c>
      <c r="M861" s="474" t="s">
        <v>1033</v>
      </c>
    </row>
    <row r="862" spans="6:13" ht="13.5" customHeight="1">
      <c r="F862" s="69" t="s">
        <v>1050</v>
      </c>
      <c r="G862" s="177" t="s">
        <v>1051</v>
      </c>
      <c r="H862" s="211">
        <v>0</v>
      </c>
      <c r="I862" s="178">
        <v>1099</v>
      </c>
      <c r="J862" s="460">
        <v>21</v>
      </c>
      <c r="K862" s="461" t="s">
        <v>1710</v>
      </c>
      <c r="L862" s="470">
        <f t="shared" si="26"/>
        <v>0</v>
      </c>
      <c r="M862" s="474" t="s">
        <v>1033</v>
      </c>
    </row>
    <row r="863" spans="6:13" ht="13.5" customHeight="1">
      <c r="F863" s="69" t="s">
        <v>749</v>
      </c>
      <c r="G863" s="177" t="s">
        <v>750</v>
      </c>
      <c r="H863" s="211">
        <v>0</v>
      </c>
      <c r="I863" s="178">
        <v>419</v>
      </c>
      <c r="J863" s="460">
        <v>21</v>
      </c>
      <c r="K863" s="461" t="s">
        <v>1710</v>
      </c>
      <c r="L863" s="470">
        <f t="shared" si="26"/>
        <v>0</v>
      </c>
      <c r="M863" s="474" t="s">
        <v>1033</v>
      </c>
    </row>
    <row r="864" spans="6:13" ht="13.5" customHeight="1">
      <c r="F864" s="69" t="s">
        <v>1052</v>
      </c>
      <c r="G864" s="177" t="s">
        <v>1053</v>
      </c>
      <c r="H864" s="211">
        <v>0</v>
      </c>
      <c r="I864" s="178">
        <v>959</v>
      </c>
      <c r="J864" s="460">
        <v>21</v>
      </c>
      <c r="K864" s="461" t="s">
        <v>1710</v>
      </c>
      <c r="L864" s="470">
        <f t="shared" si="26"/>
        <v>0</v>
      </c>
      <c r="M864" s="474" t="s">
        <v>1033</v>
      </c>
    </row>
    <row r="865" spans="6:13" ht="13.5" customHeight="1">
      <c r="F865" s="69" t="s">
        <v>1054</v>
      </c>
      <c r="G865" s="177" t="s">
        <v>1055</v>
      </c>
      <c r="H865" s="211">
        <v>0</v>
      </c>
      <c r="I865" s="178">
        <v>599</v>
      </c>
      <c r="J865" s="460">
        <v>21</v>
      </c>
      <c r="K865" s="461" t="s">
        <v>1710</v>
      </c>
      <c r="L865" s="470">
        <f t="shared" si="26"/>
        <v>0</v>
      </c>
      <c r="M865" s="474" t="s">
        <v>1033</v>
      </c>
    </row>
    <row r="866" spans="6:13" ht="13.5" customHeight="1">
      <c r="F866" s="69" t="s">
        <v>751</v>
      </c>
      <c r="G866" s="177" t="s">
        <v>752</v>
      </c>
      <c r="H866" s="211">
        <v>0</v>
      </c>
      <c r="I866" s="178">
        <v>139</v>
      </c>
      <c r="J866" s="460">
        <v>21</v>
      </c>
      <c r="K866" s="461" t="s">
        <v>1710</v>
      </c>
      <c r="L866" s="470">
        <f t="shared" si="26"/>
        <v>0</v>
      </c>
      <c r="M866" s="474" t="s">
        <v>1033</v>
      </c>
    </row>
    <row r="867" spans="6:13" ht="13.5" customHeight="1">
      <c r="F867" s="69" t="s">
        <v>753</v>
      </c>
      <c r="G867" s="177" t="s">
        <v>1056</v>
      </c>
      <c r="H867" s="211">
        <v>0</v>
      </c>
      <c r="I867" s="178">
        <v>349</v>
      </c>
      <c r="J867" s="460">
        <v>21</v>
      </c>
      <c r="K867" s="461" t="s">
        <v>1710</v>
      </c>
      <c r="L867" s="470">
        <f t="shared" si="26"/>
        <v>0</v>
      </c>
      <c r="M867" s="474" t="s">
        <v>1033</v>
      </c>
    </row>
    <row r="868" spans="6:13" ht="13.5" customHeight="1">
      <c r="F868" s="69" t="s">
        <v>759</v>
      </c>
      <c r="G868" s="177" t="s">
        <v>1056</v>
      </c>
      <c r="H868" s="211">
        <v>0</v>
      </c>
      <c r="I868" s="178">
        <v>999</v>
      </c>
      <c r="J868" s="460">
        <v>21</v>
      </c>
      <c r="K868" s="461" t="s">
        <v>1710</v>
      </c>
      <c r="L868" s="470">
        <f t="shared" si="26"/>
        <v>0</v>
      </c>
      <c r="M868" s="474" t="s">
        <v>1033</v>
      </c>
    </row>
    <row r="869" spans="6:13" ht="13.5" customHeight="1">
      <c r="F869" s="69" t="s">
        <v>1057</v>
      </c>
      <c r="G869" s="177" t="s">
        <v>1058</v>
      </c>
      <c r="H869" s="211">
        <v>0</v>
      </c>
      <c r="I869" s="178">
        <v>129</v>
      </c>
      <c r="J869" s="460">
        <v>21</v>
      </c>
      <c r="K869" s="461" t="s">
        <v>1710</v>
      </c>
      <c r="L869" s="470">
        <f t="shared" si="26"/>
        <v>0</v>
      </c>
      <c r="M869" s="474" t="s">
        <v>1033</v>
      </c>
    </row>
    <row r="870" spans="6:13" ht="13.5" customHeight="1">
      <c r="F870" s="69" t="s">
        <v>1059</v>
      </c>
      <c r="G870" s="177" t="s">
        <v>1060</v>
      </c>
      <c r="H870" s="211">
        <v>0</v>
      </c>
      <c r="I870" s="178">
        <v>129</v>
      </c>
      <c r="J870" s="460">
        <v>21</v>
      </c>
      <c r="K870" s="461" t="s">
        <v>1710</v>
      </c>
      <c r="L870" s="470">
        <f t="shared" si="26"/>
        <v>0</v>
      </c>
      <c r="M870" s="474" t="s">
        <v>1033</v>
      </c>
    </row>
    <row r="871" spans="6:13" ht="13.5" customHeight="1">
      <c r="F871" s="69" t="s">
        <v>1061</v>
      </c>
      <c r="G871" s="177" t="s">
        <v>765</v>
      </c>
      <c r="H871" s="211">
        <v>0</v>
      </c>
      <c r="I871" s="178">
        <v>399</v>
      </c>
      <c r="J871" s="460">
        <v>21</v>
      </c>
      <c r="K871" s="461" t="s">
        <v>1710</v>
      </c>
      <c r="L871" s="470">
        <f t="shared" si="26"/>
        <v>0</v>
      </c>
      <c r="M871" s="474" t="s">
        <v>1033</v>
      </c>
    </row>
    <row r="872" spans="3:13" ht="13.5" customHeight="1">
      <c r="C872" s="376" t="s">
        <v>1062</v>
      </c>
      <c r="F872" s="226" t="s">
        <v>1064</v>
      </c>
      <c r="G872" s="227" t="s">
        <v>1065</v>
      </c>
      <c r="H872" s="211">
        <v>0</v>
      </c>
      <c r="I872" s="228">
        <v>799</v>
      </c>
      <c r="J872" s="493">
        <v>21</v>
      </c>
      <c r="K872" s="494" t="s">
        <v>1710</v>
      </c>
      <c r="L872" s="470">
        <f t="shared" si="26"/>
        <v>0</v>
      </c>
      <c r="M872" s="495" t="s">
        <v>1062</v>
      </c>
    </row>
    <row r="873" spans="6:13" ht="13.5" customHeight="1">
      <c r="F873" s="226" t="s">
        <v>687</v>
      </c>
      <c r="G873" s="227" t="s">
        <v>688</v>
      </c>
      <c r="H873" s="211">
        <v>0</v>
      </c>
      <c r="I873" s="228">
        <v>499</v>
      </c>
      <c r="J873" s="493">
        <v>21</v>
      </c>
      <c r="K873" s="494" t="s">
        <v>1710</v>
      </c>
      <c r="L873" s="470">
        <f t="shared" si="26"/>
        <v>0</v>
      </c>
      <c r="M873" s="495" t="s">
        <v>1062</v>
      </c>
    </row>
    <row r="874" spans="6:13" ht="13.5" customHeight="1">
      <c r="F874" s="226" t="s">
        <v>691</v>
      </c>
      <c r="G874" s="227" t="s">
        <v>692</v>
      </c>
      <c r="H874" s="211">
        <v>0</v>
      </c>
      <c r="I874" s="228">
        <v>59</v>
      </c>
      <c r="J874" s="493">
        <v>21</v>
      </c>
      <c r="K874" s="494" t="s">
        <v>1710</v>
      </c>
      <c r="L874" s="470">
        <f t="shared" si="26"/>
        <v>0</v>
      </c>
      <c r="M874" s="495" t="s">
        <v>1062</v>
      </c>
    </row>
    <row r="875" spans="6:13" ht="13.5" customHeight="1">
      <c r="F875" s="226" t="s">
        <v>693</v>
      </c>
      <c r="G875" s="227" t="s">
        <v>694</v>
      </c>
      <c r="H875" s="211">
        <v>0</v>
      </c>
      <c r="I875" s="228">
        <v>99</v>
      </c>
      <c r="J875" s="493">
        <v>21</v>
      </c>
      <c r="K875" s="494" t="s">
        <v>1710</v>
      </c>
      <c r="L875" s="470">
        <f t="shared" si="26"/>
        <v>0</v>
      </c>
      <c r="M875" s="495" t="s">
        <v>1062</v>
      </c>
    </row>
    <row r="876" spans="6:13" ht="13.5" customHeight="1">
      <c r="F876" s="226" t="s">
        <v>1066</v>
      </c>
      <c r="G876" s="227" t="s">
        <v>1067</v>
      </c>
      <c r="H876" s="211">
        <v>0</v>
      </c>
      <c r="I876" s="228">
        <v>849</v>
      </c>
      <c r="J876" s="493">
        <v>21</v>
      </c>
      <c r="K876" s="494" t="s">
        <v>1710</v>
      </c>
      <c r="L876" s="470">
        <f t="shared" si="26"/>
        <v>0</v>
      </c>
      <c r="M876" s="495" t="s">
        <v>1062</v>
      </c>
    </row>
    <row r="877" spans="6:13" ht="13.5" customHeight="1">
      <c r="F877" s="226" t="s">
        <v>1068</v>
      </c>
      <c r="G877" s="227" t="s">
        <v>1069</v>
      </c>
      <c r="H877" s="211">
        <v>0</v>
      </c>
      <c r="I877" s="228">
        <v>299</v>
      </c>
      <c r="J877" s="493">
        <v>21</v>
      </c>
      <c r="K877" s="494" t="s">
        <v>1710</v>
      </c>
      <c r="L877" s="470">
        <f t="shared" si="26"/>
        <v>0</v>
      </c>
      <c r="M877" s="495" t="s">
        <v>1062</v>
      </c>
    </row>
    <row r="878" spans="6:13" ht="13.5" customHeight="1">
      <c r="F878" s="226" t="s">
        <v>703</v>
      </c>
      <c r="G878" s="227" t="s">
        <v>704</v>
      </c>
      <c r="H878" s="211">
        <v>0</v>
      </c>
      <c r="I878" s="228">
        <v>179</v>
      </c>
      <c r="J878" s="493">
        <v>21</v>
      </c>
      <c r="K878" s="494" t="s">
        <v>1710</v>
      </c>
      <c r="L878" s="470">
        <f t="shared" si="26"/>
        <v>0</v>
      </c>
      <c r="M878" s="495" t="s">
        <v>1062</v>
      </c>
    </row>
    <row r="879" spans="6:13" ht="13.5" customHeight="1">
      <c r="F879" s="226" t="s">
        <v>705</v>
      </c>
      <c r="G879" s="227" t="s">
        <v>706</v>
      </c>
      <c r="H879" s="211">
        <v>0</v>
      </c>
      <c r="I879" s="228">
        <v>539</v>
      </c>
      <c r="J879" s="493">
        <v>21</v>
      </c>
      <c r="K879" s="494" t="s">
        <v>1710</v>
      </c>
      <c r="L879" s="470">
        <f t="shared" si="26"/>
        <v>0</v>
      </c>
      <c r="M879" s="495" t="s">
        <v>1062</v>
      </c>
    </row>
    <row r="880" spans="6:13" ht="13.5" customHeight="1">
      <c r="F880" s="226" t="s">
        <v>1070</v>
      </c>
      <c r="G880" s="227" t="s">
        <v>1071</v>
      </c>
      <c r="H880" s="211">
        <v>0</v>
      </c>
      <c r="I880" s="228">
        <v>479</v>
      </c>
      <c r="J880" s="493">
        <v>21</v>
      </c>
      <c r="K880" s="494" t="s">
        <v>1710</v>
      </c>
      <c r="L880" s="470">
        <f t="shared" si="26"/>
        <v>0</v>
      </c>
      <c r="M880" s="495" t="s">
        <v>1062</v>
      </c>
    </row>
    <row r="881" spans="6:13" ht="13.5" customHeight="1">
      <c r="F881" s="226" t="s">
        <v>1072</v>
      </c>
      <c r="G881" s="227" t="s">
        <v>1073</v>
      </c>
      <c r="H881" s="211">
        <v>0</v>
      </c>
      <c r="I881" s="228">
        <v>499</v>
      </c>
      <c r="J881" s="493">
        <v>21</v>
      </c>
      <c r="K881" s="494" t="s">
        <v>1710</v>
      </c>
      <c r="L881" s="470">
        <f t="shared" si="26"/>
        <v>0</v>
      </c>
      <c r="M881" s="495" t="s">
        <v>1062</v>
      </c>
    </row>
    <row r="882" spans="6:13" ht="13.5" customHeight="1">
      <c r="F882" s="226" t="s">
        <v>998</v>
      </c>
      <c r="G882" s="227" t="s">
        <v>999</v>
      </c>
      <c r="H882" s="211">
        <v>0</v>
      </c>
      <c r="I882" s="228">
        <v>1399</v>
      </c>
      <c r="J882" s="493">
        <v>21</v>
      </c>
      <c r="K882" s="494" t="s">
        <v>1710</v>
      </c>
      <c r="L882" s="470">
        <f t="shared" si="26"/>
        <v>0</v>
      </c>
      <c r="M882" s="495" t="s">
        <v>1062</v>
      </c>
    </row>
    <row r="883" spans="6:13" ht="13.5" customHeight="1">
      <c r="F883" s="226" t="s">
        <v>1074</v>
      </c>
      <c r="G883" s="227" t="s">
        <v>1075</v>
      </c>
      <c r="H883" s="211">
        <v>0</v>
      </c>
      <c r="I883" s="228">
        <v>69</v>
      </c>
      <c r="J883" s="493">
        <v>21</v>
      </c>
      <c r="K883" s="494" t="s">
        <v>1710</v>
      </c>
      <c r="L883" s="470">
        <f t="shared" si="26"/>
        <v>0</v>
      </c>
      <c r="M883" s="495" t="s">
        <v>1062</v>
      </c>
    </row>
    <row r="884" spans="6:13" ht="13.5" customHeight="1">
      <c r="F884" s="226" t="s">
        <v>1076</v>
      </c>
      <c r="G884" s="227" t="s">
        <v>1077</v>
      </c>
      <c r="H884" s="211">
        <v>0</v>
      </c>
      <c r="I884" s="228">
        <v>59</v>
      </c>
      <c r="J884" s="493">
        <v>21</v>
      </c>
      <c r="K884" s="494" t="s">
        <v>1710</v>
      </c>
      <c r="L884" s="470">
        <f t="shared" si="26"/>
        <v>0</v>
      </c>
      <c r="M884" s="495" t="s">
        <v>1062</v>
      </c>
    </row>
    <row r="885" spans="6:13" ht="13.5" customHeight="1">
      <c r="F885" s="226" t="s">
        <v>1078</v>
      </c>
      <c r="G885" s="227" t="s">
        <v>1079</v>
      </c>
      <c r="H885" s="211">
        <v>0</v>
      </c>
      <c r="I885" s="228">
        <v>179</v>
      </c>
      <c r="J885" s="493">
        <v>21</v>
      </c>
      <c r="K885" s="494" t="s">
        <v>1710</v>
      </c>
      <c r="L885" s="470">
        <f t="shared" si="26"/>
        <v>0</v>
      </c>
      <c r="M885" s="495" t="s">
        <v>1062</v>
      </c>
    </row>
    <row r="886" spans="6:13" ht="13.5" customHeight="1">
      <c r="F886" s="226" t="s">
        <v>1080</v>
      </c>
      <c r="G886" s="227" t="s">
        <v>1081</v>
      </c>
      <c r="H886" s="211">
        <v>0</v>
      </c>
      <c r="I886" s="228">
        <v>229</v>
      </c>
      <c r="J886" s="493">
        <v>21</v>
      </c>
      <c r="K886" s="494" t="s">
        <v>1710</v>
      </c>
      <c r="L886" s="470">
        <f t="shared" si="26"/>
        <v>0</v>
      </c>
      <c r="M886" s="495" t="s">
        <v>1062</v>
      </c>
    </row>
    <row r="887" spans="6:13" ht="13.5" customHeight="1">
      <c r="F887" s="226" t="s">
        <v>1082</v>
      </c>
      <c r="G887" s="227" t="s">
        <v>1083</v>
      </c>
      <c r="H887" s="211">
        <v>0</v>
      </c>
      <c r="I887" s="228">
        <v>4699</v>
      </c>
      <c r="J887" s="493">
        <v>21</v>
      </c>
      <c r="K887" s="494" t="s">
        <v>1710</v>
      </c>
      <c r="L887" s="470">
        <f t="shared" si="26"/>
        <v>0</v>
      </c>
      <c r="M887" s="495" t="s">
        <v>1062</v>
      </c>
    </row>
    <row r="888" spans="6:13" ht="13.5" customHeight="1">
      <c r="F888" s="226" t="s">
        <v>1084</v>
      </c>
      <c r="G888" s="227" t="s">
        <v>1085</v>
      </c>
      <c r="H888" s="211">
        <v>0</v>
      </c>
      <c r="I888" s="228">
        <v>1799</v>
      </c>
      <c r="J888" s="493">
        <v>21</v>
      </c>
      <c r="K888" s="494" t="s">
        <v>1710</v>
      </c>
      <c r="L888" s="470">
        <f t="shared" si="26"/>
        <v>0</v>
      </c>
      <c r="M888" s="495" t="s">
        <v>1062</v>
      </c>
    </row>
    <row r="889" spans="6:13" ht="13.5" customHeight="1">
      <c r="F889" s="226" t="s">
        <v>1086</v>
      </c>
      <c r="G889" s="227" t="s">
        <v>1087</v>
      </c>
      <c r="H889" s="211">
        <v>0</v>
      </c>
      <c r="I889" s="228">
        <v>139</v>
      </c>
      <c r="J889" s="493">
        <v>21</v>
      </c>
      <c r="K889" s="494" t="s">
        <v>1710</v>
      </c>
      <c r="L889" s="470">
        <f t="shared" si="26"/>
        <v>0</v>
      </c>
      <c r="M889" s="495" t="s">
        <v>1062</v>
      </c>
    </row>
    <row r="890" spans="6:13" ht="13.5" customHeight="1">
      <c r="F890" s="226" t="s">
        <v>1088</v>
      </c>
      <c r="G890" s="227" t="s">
        <v>1089</v>
      </c>
      <c r="H890" s="211">
        <v>0</v>
      </c>
      <c r="I890" s="228">
        <v>399</v>
      </c>
      <c r="J890" s="493">
        <v>21</v>
      </c>
      <c r="K890" s="494" t="s">
        <v>1710</v>
      </c>
      <c r="L890" s="470">
        <f t="shared" si="26"/>
        <v>0</v>
      </c>
      <c r="M890" s="495" t="s">
        <v>1062</v>
      </c>
    </row>
    <row r="891" spans="6:13" ht="13.5" customHeight="1">
      <c r="F891" s="226" t="s">
        <v>1090</v>
      </c>
      <c r="G891" s="227" t="s">
        <v>1091</v>
      </c>
      <c r="H891" s="211">
        <v>0</v>
      </c>
      <c r="I891" s="228">
        <v>209</v>
      </c>
      <c r="J891" s="493">
        <v>21</v>
      </c>
      <c r="K891" s="494" t="s">
        <v>1710</v>
      </c>
      <c r="L891" s="470">
        <f t="shared" si="26"/>
        <v>0</v>
      </c>
      <c r="M891" s="495" t="s">
        <v>1062</v>
      </c>
    </row>
    <row r="892" spans="6:13" ht="13.5" customHeight="1">
      <c r="F892" s="226" t="s">
        <v>1092</v>
      </c>
      <c r="G892" s="227" t="s">
        <v>1093</v>
      </c>
      <c r="H892" s="211">
        <v>0</v>
      </c>
      <c r="I892" s="228">
        <v>559</v>
      </c>
      <c r="J892" s="493">
        <v>21</v>
      </c>
      <c r="K892" s="494" t="s">
        <v>1710</v>
      </c>
      <c r="L892" s="470">
        <f t="shared" si="26"/>
        <v>0</v>
      </c>
      <c r="M892" s="495" t="s">
        <v>1062</v>
      </c>
    </row>
    <row r="893" spans="6:13" ht="13.5" customHeight="1">
      <c r="F893" s="226" t="s">
        <v>1094</v>
      </c>
      <c r="G893" s="227" t="s">
        <v>1095</v>
      </c>
      <c r="H893" s="211">
        <v>0</v>
      </c>
      <c r="I893" s="228">
        <v>599</v>
      </c>
      <c r="J893" s="493">
        <v>21</v>
      </c>
      <c r="K893" s="494" t="s">
        <v>1710</v>
      </c>
      <c r="L893" s="470">
        <f t="shared" si="26"/>
        <v>0</v>
      </c>
      <c r="M893" s="495" t="s">
        <v>1062</v>
      </c>
    </row>
    <row r="894" spans="6:13" ht="13.5" customHeight="1">
      <c r="F894" s="226" t="s">
        <v>1096</v>
      </c>
      <c r="G894" s="227" t="s">
        <v>1097</v>
      </c>
      <c r="H894" s="211">
        <v>0</v>
      </c>
      <c r="I894" s="228">
        <v>599</v>
      </c>
      <c r="J894" s="493">
        <v>21</v>
      </c>
      <c r="K894" s="494" t="s">
        <v>1710</v>
      </c>
      <c r="L894" s="470">
        <f t="shared" si="26"/>
        <v>0</v>
      </c>
      <c r="M894" s="495" t="s">
        <v>1062</v>
      </c>
    </row>
    <row r="895" spans="6:13" ht="13.5" customHeight="1">
      <c r="F895" s="226" t="s">
        <v>1098</v>
      </c>
      <c r="G895" s="227" t="s">
        <v>1099</v>
      </c>
      <c r="H895" s="211">
        <v>0</v>
      </c>
      <c r="I895" s="228">
        <v>599</v>
      </c>
      <c r="J895" s="493">
        <v>21</v>
      </c>
      <c r="K895" s="494" t="s">
        <v>1710</v>
      </c>
      <c r="L895" s="470">
        <f t="shared" si="26"/>
        <v>0</v>
      </c>
      <c r="M895" s="495" t="s">
        <v>1062</v>
      </c>
    </row>
    <row r="896" spans="6:13" ht="13.5" customHeight="1">
      <c r="F896" s="226" t="s">
        <v>1100</v>
      </c>
      <c r="G896" s="227" t="s">
        <v>1101</v>
      </c>
      <c r="H896" s="211">
        <v>0</v>
      </c>
      <c r="I896" s="228">
        <v>199</v>
      </c>
      <c r="J896" s="493">
        <v>21</v>
      </c>
      <c r="K896" s="494" t="s">
        <v>1710</v>
      </c>
      <c r="L896" s="470">
        <f t="shared" si="26"/>
        <v>0</v>
      </c>
      <c r="M896" s="495" t="s">
        <v>1062</v>
      </c>
    </row>
    <row r="897" spans="6:13" ht="13.5" customHeight="1">
      <c r="F897" s="226" t="s">
        <v>1102</v>
      </c>
      <c r="G897" s="227" t="s">
        <v>1103</v>
      </c>
      <c r="H897" s="211">
        <v>0</v>
      </c>
      <c r="I897" s="228">
        <v>799</v>
      </c>
      <c r="J897" s="493">
        <v>21</v>
      </c>
      <c r="K897" s="494" t="s">
        <v>1710</v>
      </c>
      <c r="L897" s="470">
        <f t="shared" si="26"/>
        <v>0</v>
      </c>
      <c r="M897" s="495" t="s">
        <v>1062</v>
      </c>
    </row>
    <row r="898" spans="6:13" ht="13.5" customHeight="1">
      <c r="F898" s="226" t="s">
        <v>982</v>
      </c>
      <c r="G898" s="227" t="s">
        <v>983</v>
      </c>
      <c r="H898" s="211">
        <v>0</v>
      </c>
      <c r="I898" s="228">
        <v>569</v>
      </c>
      <c r="J898" s="493">
        <v>21</v>
      </c>
      <c r="K898" s="494" t="s">
        <v>1710</v>
      </c>
      <c r="L898" s="470">
        <f t="shared" si="26"/>
        <v>0</v>
      </c>
      <c r="M898" s="495" t="s">
        <v>1062</v>
      </c>
    </row>
    <row r="899" spans="6:13" ht="13.5" customHeight="1">
      <c r="F899" s="226" t="s">
        <v>984</v>
      </c>
      <c r="G899" s="227" t="s">
        <v>985</v>
      </c>
      <c r="H899" s="211">
        <v>0</v>
      </c>
      <c r="I899" s="228">
        <v>419</v>
      </c>
      <c r="J899" s="493">
        <v>21</v>
      </c>
      <c r="K899" s="494" t="s">
        <v>1710</v>
      </c>
      <c r="L899" s="470">
        <f t="shared" si="26"/>
        <v>0</v>
      </c>
      <c r="M899" s="495" t="s">
        <v>1062</v>
      </c>
    </row>
    <row r="900" spans="6:13" ht="13.5" customHeight="1">
      <c r="F900" s="226" t="s">
        <v>1104</v>
      </c>
      <c r="G900" s="227" t="s">
        <v>1105</v>
      </c>
      <c r="H900" s="211">
        <v>0</v>
      </c>
      <c r="I900" s="228">
        <v>659</v>
      </c>
      <c r="J900" s="493">
        <v>21</v>
      </c>
      <c r="K900" s="494" t="s">
        <v>1710</v>
      </c>
      <c r="L900" s="470">
        <f t="shared" si="26"/>
        <v>0</v>
      </c>
      <c r="M900" s="495" t="s">
        <v>1062</v>
      </c>
    </row>
    <row r="901" spans="6:13" ht="13.5" customHeight="1">
      <c r="F901" s="226" t="s">
        <v>1106</v>
      </c>
      <c r="G901" s="227" t="s">
        <v>1107</v>
      </c>
      <c r="H901" s="211">
        <v>0</v>
      </c>
      <c r="I901" s="228">
        <v>999</v>
      </c>
      <c r="J901" s="493">
        <v>21</v>
      </c>
      <c r="K901" s="494" t="s">
        <v>1710</v>
      </c>
      <c r="L901" s="470">
        <f t="shared" si="26"/>
        <v>0</v>
      </c>
      <c r="M901" s="495" t="s">
        <v>1062</v>
      </c>
    </row>
    <row r="902" spans="6:13" ht="13.5" customHeight="1">
      <c r="F902" s="226" t="s">
        <v>1108</v>
      </c>
      <c r="G902" s="227" t="s">
        <v>1109</v>
      </c>
      <c r="H902" s="211">
        <v>0</v>
      </c>
      <c r="I902" s="228">
        <v>659</v>
      </c>
      <c r="J902" s="493">
        <v>21</v>
      </c>
      <c r="K902" s="494" t="s">
        <v>1710</v>
      </c>
      <c r="L902" s="470">
        <f t="shared" si="26"/>
        <v>0</v>
      </c>
      <c r="M902" s="495" t="s">
        <v>1062</v>
      </c>
    </row>
    <row r="903" spans="6:13" ht="13.5" customHeight="1">
      <c r="F903" s="226" t="s">
        <v>1110</v>
      </c>
      <c r="G903" s="227" t="s">
        <v>1111</v>
      </c>
      <c r="H903" s="211">
        <v>0</v>
      </c>
      <c r="I903" s="228">
        <v>599</v>
      </c>
      <c r="J903" s="493">
        <v>21</v>
      </c>
      <c r="K903" s="494" t="s">
        <v>1710</v>
      </c>
      <c r="L903" s="470">
        <f aca="true" t="shared" si="27" ref="L903:L966">PRODUCT(H903,I903)</f>
        <v>0</v>
      </c>
      <c r="M903" s="495" t="s">
        <v>1062</v>
      </c>
    </row>
    <row r="904" spans="3:13" ht="13.5" customHeight="1">
      <c r="C904" s="367" t="s">
        <v>1112</v>
      </c>
      <c r="F904" s="229" t="s">
        <v>216</v>
      </c>
      <c r="G904" s="230" t="s">
        <v>217</v>
      </c>
      <c r="H904" s="211">
        <v>0</v>
      </c>
      <c r="I904" s="231">
        <v>129</v>
      </c>
      <c r="J904" s="439">
        <v>21</v>
      </c>
      <c r="K904" s="440" t="s">
        <v>1710</v>
      </c>
      <c r="L904" s="470">
        <f t="shared" si="27"/>
        <v>0</v>
      </c>
      <c r="M904" s="496" t="s">
        <v>1112</v>
      </c>
    </row>
    <row r="905" spans="6:13" ht="13.5" customHeight="1">
      <c r="F905" s="229" t="s">
        <v>218</v>
      </c>
      <c r="G905" s="230" t="s">
        <v>219</v>
      </c>
      <c r="H905" s="211">
        <v>0</v>
      </c>
      <c r="I905" s="231">
        <v>129</v>
      </c>
      <c r="J905" s="439">
        <v>21</v>
      </c>
      <c r="K905" s="440" t="s">
        <v>1710</v>
      </c>
      <c r="L905" s="470">
        <f t="shared" si="27"/>
        <v>0</v>
      </c>
      <c r="M905" s="496" t="s">
        <v>1112</v>
      </c>
    </row>
    <row r="906" spans="6:13" ht="13.5" customHeight="1">
      <c r="F906" s="229" t="s">
        <v>220</v>
      </c>
      <c r="G906" s="230" t="s">
        <v>221</v>
      </c>
      <c r="H906" s="211">
        <v>0</v>
      </c>
      <c r="I906" s="231">
        <v>129</v>
      </c>
      <c r="J906" s="439">
        <v>21</v>
      </c>
      <c r="K906" s="440" t="s">
        <v>1710</v>
      </c>
      <c r="L906" s="470">
        <f t="shared" si="27"/>
        <v>0</v>
      </c>
      <c r="M906" s="496" t="s">
        <v>1112</v>
      </c>
    </row>
    <row r="907" spans="6:13" ht="13.5" customHeight="1">
      <c r="F907" s="229" t="s">
        <v>222</v>
      </c>
      <c r="G907" s="230" t="s">
        <v>223</v>
      </c>
      <c r="H907" s="211">
        <v>0</v>
      </c>
      <c r="I907" s="231">
        <v>129</v>
      </c>
      <c r="J907" s="439">
        <v>21</v>
      </c>
      <c r="K907" s="440" t="s">
        <v>1710</v>
      </c>
      <c r="L907" s="470">
        <f t="shared" si="27"/>
        <v>0</v>
      </c>
      <c r="M907" s="496" t="s">
        <v>1112</v>
      </c>
    </row>
    <row r="908" spans="6:13" ht="13.5" customHeight="1">
      <c r="F908" s="229" t="s">
        <v>224</v>
      </c>
      <c r="G908" s="230" t="s">
        <v>225</v>
      </c>
      <c r="H908" s="211">
        <v>0</v>
      </c>
      <c r="I908" s="231">
        <v>129</v>
      </c>
      <c r="J908" s="439">
        <v>21</v>
      </c>
      <c r="K908" s="440" t="s">
        <v>1710</v>
      </c>
      <c r="L908" s="470">
        <f t="shared" si="27"/>
        <v>0</v>
      </c>
      <c r="M908" s="496" t="s">
        <v>1112</v>
      </c>
    </row>
    <row r="909" spans="6:13" ht="13.5" customHeight="1">
      <c r="F909" s="229" t="s">
        <v>226</v>
      </c>
      <c r="G909" s="230" t="s">
        <v>227</v>
      </c>
      <c r="H909" s="211">
        <v>0</v>
      </c>
      <c r="I909" s="231">
        <v>129</v>
      </c>
      <c r="J909" s="439">
        <v>21</v>
      </c>
      <c r="K909" s="440" t="s">
        <v>1710</v>
      </c>
      <c r="L909" s="470">
        <f t="shared" si="27"/>
        <v>0</v>
      </c>
      <c r="M909" s="496" t="s">
        <v>1112</v>
      </c>
    </row>
    <row r="910" spans="6:13" ht="13.5" customHeight="1">
      <c r="F910" s="229" t="s">
        <v>228</v>
      </c>
      <c r="G910" s="230" t="s">
        <v>229</v>
      </c>
      <c r="H910" s="211">
        <v>0</v>
      </c>
      <c r="I910" s="231">
        <v>129</v>
      </c>
      <c r="J910" s="439">
        <v>21</v>
      </c>
      <c r="K910" s="440" t="s">
        <v>1710</v>
      </c>
      <c r="L910" s="470">
        <f t="shared" si="27"/>
        <v>0</v>
      </c>
      <c r="M910" s="496" t="s">
        <v>1112</v>
      </c>
    </row>
    <row r="911" spans="6:13" ht="13.5" customHeight="1">
      <c r="F911" s="229" t="s">
        <v>230</v>
      </c>
      <c r="G911" s="230" t="s">
        <v>231</v>
      </c>
      <c r="H911" s="211">
        <v>0</v>
      </c>
      <c r="I911" s="231">
        <v>129</v>
      </c>
      <c r="J911" s="439">
        <v>21</v>
      </c>
      <c r="K911" s="440" t="s">
        <v>1710</v>
      </c>
      <c r="L911" s="470">
        <f t="shared" si="27"/>
        <v>0</v>
      </c>
      <c r="M911" s="496" t="s">
        <v>1112</v>
      </c>
    </row>
    <row r="912" spans="6:13" ht="13.5" customHeight="1">
      <c r="F912" s="229" t="s">
        <v>232</v>
      </c>
      <c r="G912" s="230" t="s">
        <v>233</v>
      </c>
      <c r="H912" s="211">
        <v>0</v>
      </c>
      <c r="I912" s="231">
        <v>129</v>
      </c>
      <c r="J912" s="439">
        <v>21</v>
      </c>
      <c r="K912" s="440" t="s">
        <v>1710</v>
      </c>
      <c r="L912" s="470">
        <f t="shared" si="27"/>
        <v>0</v>
      </c>
      <c r="M912" s="496" t="s">
        <v>1112</v>
      </c>
    </row>
    <row r="913" spans="6:13" ht="13.5" customHeight="1">
      <c r="F913" s="229" t="s">
        <v>234</v>
      </c>
      <c r="G913" s="230" t="s">
        <v>235</v>
      </c>
      <c r="H913" s="211">
        <v>0</v>
      </c>
      <c r="I913" s="231">
        <v>129</v>
      </c>
      <c r="J913" s="439">
        <v>21</v>
      </c>
      <c r="K913" s="440" t="s">
        <v>1710</v>
      </c>
      <c r="L913" s="470">
        <f t="shared" si="27"/>
        <v>0</v>
      </c>
      <c r="M913" s="496" t="s">
        <v>1112</v>
      </c>
    </row>
    <row r="914" spans="6:13" ht="13.5" customHeight="1">
      <c r="F914" s="229" t="s">
        <v>236</v>
      </c>
      <c r="G914" s="230" t="s">
        <v>237</v>
      </c>
      <c r="H914" s="211">
        <v>0</v>
      </c>
      <c r="I914" s="231">
        <v>129</v>
      </c>
      <c r="J914" s="439">
        <v>21</v>
      </c>
      <c r="K914" s="440" t="s">
        <v>1710</v>
      </c>
      <c r="L914" s="470">
        <f t="shared" si="27"/>
        <v>0</v>
      </c>
      <c r="M914" s="496" t="s">
        <v>1112</v>
      </c>
    </row>
    <row r="915" spans="6:13" ht="13.5" customHeight="1">
      <c r="F915" s="229" t="s">
        <v>238</v>
      </c>
      <c r="G915" s="230" t="s">
        <v>239</v>
      </c>
      <c r="H915" s="211">
        <v>0</v>
      </c>
      <c r="I915" s="231">
        <v>129</v>
      </c>
      <c r="J915" s="439">
        <v>21</v>
      </c>
      <c r="K915" s="440" t="s">
        <v>1710</v>
      </c>
      <c r="L915" s="470">
        <f t="shared" si="27"/>
        <v>0</v>
      </c>
      <c r="M915" s="496" t="s">
        <v>1112</v>
      </c>
    </row>
    <row r="916" spans="6:13" ht="13.5" customHeight="1">
      <c r="F916" s="229" t="s">
        <v>240</v>
      </c>
      <c r="G916" s="230" t="s">
        <v>241</v>
      </c>
      <c r="H916" s="211">
        <v>0</v>
      </c>
      <c r="I916" s="231">
        <v>299</v>
      </c>
      <c r="J916" s="439">
        <v>21</v>
      </c>
      <c r="K916" s="440" t="s">
        <v>1710</v>
      </c>
      <c r="L916" s="470">
        <f t="shared" si="27"/>
        <v>0</v>
      </c>
      <c r="M916" s="496" t="s">
        <v>1112</v>
      </c>
    </row>
    <row r="917" spans="6:13" ht="13.5" customHeight="1">
      <c r="F917" s="229" t="s">
        <v>242</v>
      </c>
      <c r="G917" s="230" t="s">
        <v>243</v>
      </c>
      <c r="H917" s="211">
        <v>0</v>
      </c>
      <c r="I917" s="231">
        <v>299</v>
      </c>
      <c r="J917" s="439">
        <v>21</v>
      </c>
      <c r="K917" s="440" t="s">
        <v>1710</v>
      </c>
      <c r="L917" s="470">
        <f t="shared" si="27"/>
        <v>0</v>
      </c>
      <c r="M917" s="496" t="s">
        <v>1112</v>
      </c>
    </row>
    <row r="918" spans="6:13" ht="13.5" customHeight="1">
      <c r="F918" s="229" t="s">
        <v>244</v>
      </c>
      <c r="G918" s="230" t="s">
        <v>245</v>
      </c>
      <c r="H918" s="211">
        <v>0</v>
      </c>
      <c r="I918" s="231">
        <v>759</v>
      </c>
      <c r="J918" s="439">
        <v>21</v>
      </c>
      <c r="K918" s="440" t="s">
        <v>1710</v>
      </c>
      <c r="L918" s="470">
        <f t="shared" si="27"/>
        <v>0</v>
      </c>
      <c r="M918" s="496" t="s">
        <v>1112</v>
      </c>
    </row>
    <row r="919" spans="6:13" ht="13.5" customHeight="1">
      <c r="F919" s="229" t="s">
        <v>246</v>
      </c>
      <c r="G919" s="230" t="s">
        <v>247</v>
      </c>
      <c r="H919" s="211">
        <v>0</v>
      </c>
      <c r="I919" s="231">
        <v>299</v>
      </c>
      <c r="J919" s="439">
        <v>21</v>
      </c>
      <c r="K919" s="440" t="s">
        <v>1710</v>
      </c>
      <c r="L919" s="470">
        <f t="shared" si="27"/>
        <v>0</v>
      </c>
      <c r="M919" s="496" t="s">
        <v>1112</v>
      </c>
    </row>
    <row r="920" spans="6:13" ht="13.5" customHeight="1">
      <c r="F920" s="229" t="s">
        <v>248</v>
      </c>
      <c r="G920" s="230" t="s">
        <v>249</v>
      </c>
      <c r="H920" s="211">
        <v>0</v>
      </c>
      <c r="I920" s="231">
        <v>229</v>
      </c>
      <c r="J920" s="439">
        <v>21</v>
      </c>
      <c r="K920" s="440" t="s">
        <v>1710</v>
      </c>
      <c r="L920" s="470">
        <f t="shared" si="27"/>
        <v>0</v>
      </c>
      <c r="M920" s="496" t="s">
        <v>1112</v>
      </c>
    </row>
    <row r="921" spans="6:13" ht="13.5" customHeight="1">
      <c r="F921" s="229" t="s">
        <v>250</v>
      </c>
      <c r="G921" s="230" t="s">
        <v>251</v>
      </c>
      <c r="H921" s="211">
        <v>0</v>
      </c>
      <c r="I921" s="231">
        <v>199</v>
      </c>
      <c r="J921" s="439">
        <v>21</v>
      </c>
      <c r="K921" s="440" t="s">
        <v>1710</v>
      </c>
      <c r="L921" s="470">
        <f t="shared" si="27"/>
        <v>0</v>
      </c>
      <c r="M921" s="496" t="s">
        <v>1112</v>
      </c>
    </row>
    <row r="922" spans="6:13" ht="13.5" customHeight="1">
      <c r="F922" s="229" t="s">
        <v>252</v>
      </c>
      <c r="G922" s="230" t="s">
        <v>253</v>
      </c>
      <c r="H922" s="211">
        <v>0</v>
      </c>
      <c r="I922" s="231">
        <v>699</v>
      </c>
      <c r="J922" s="439">
        <v>21</v>
      </c>
      <c r="K922" s="440" t="s">
        <v>1710</v>
      </c>
      <c r="L922" s="470">
        <f t="shared" si="27"/>
        <v>0</v>
      </c>
      <c r="M922" s="496" t="s">
        <v>1112</v>
      </c>
    </row>
    <row r="923" spans="3:13" ht="13.5" customHeight="1">
      <c r="C923" s="377" t="s">
        <v>1114</v>
      </c>
      <c r="F923" s="233" t="s">
        <v>485</v>
      </c>
      <c r="G923" s="234" t="s">
        <v>486</v>
      </c>
      <c r="H923" s="211">
        <v>0</v>
      </c>
      <c r="I923" s="235">
        <v>1199</v>
      </c>
      <c r="J923" s="421">
        <v>21</v>
      </c>
      <c r="K923" s="422" t="s">
        <v>1710</v>
      </c>
      <c r="L923" s="470">
        <f t="shared" si="27"/>
        <v>0</v>
      </c>
      <c r="M923" s="497" t="s">
        <v>1114</v>
      </c>
    </row>
    <row r="924" spans="6:13" ht="13.5" customHeight="1">
      <c r="F924" s="233" t="s">
        <v>22</v>
      </c>
      <c r="G924" s="234" t="s">
        <v>1116</v>
      </c>
      <c r="H924" s="211">
        <v>0</v>
      </c>
      <c r="I924" s="235">
        <v>559</v>
      </c>
      <c r="J924" s="421">
        <v>21</v>
      </c>
      <c r="K924" s="422" t="s">
        <v>1710</v>
      </c>
      <c r="L924" s="470">
        <f t="shared" si="27"/>
        <v>0</v>
      </c>
      <c r="M924" s="497" t="s">
        <v>1114</v>
      </c>
    </row>
    <row r="925" spans="6:13" ht="13.5" customHeight="1">
      <c r="F925" s="233" t="s">
        <v>23</v>
      </c>
      <c r="G925" s="234" t="s">
        <v>496</v>
      </c>
      <c r="H925" s="211">
        <v>0</v>
      </c>
      <c r="I925" s="235">
        <v>599</v>
      </c>
      <c r="J925" s="421">
        <v>21</v>
      </c>
      <c r="K925" s="422" t="s">
        <v>1710</v>
      </c>
      <c r="L925" s="470">
        <f t="shared" si="27"/>
        <v>0</v>
      </c>
      <c r="M925" s="497" t="s">
        <v>1114</v>
      </c>
    </row>
    <row r="926" spans="6:13" ht="13.5" customHeight="1">
      <c r="F926" s="233" t="s">
        <v>24</v>
      </c>
      <c r="G926" s="234" t="s">
        <v>1117</v>
      </c>
      <c r="H926" s="211">
        <v>0</v>
      </c>
      <c r="I926" s="235">
        <v>599</v>
      </c>
      <c r="J926" s="421">
        <v>21</v>
      </c>
      <c r="K926" s="422" t="s">
        <v>1710</v>
      </c>
      <c r="L926" s="470">
        <f t="shared" si="27"/>
        <v>0</v>
      </c>
      <c r="M926" s="497" t="s">
        <v>1114</v>
      </c>
    </row>
    <row r="927" spans="6:13" ht="13.5" customHeight="1">
      <c r="F927" s="233" t="s">
        <v>507</v>
      </c>
      <c r="G927" s="234" t="s">
        <v>508</v>
      </c>
      <c r="H927" s="211">
        <v>0</v>
      </c>
      <c r="I927" s="235">
        <v>1899</v>
      </c>
      <c r="J927" s="421">
        <v>21</v>
      </c>
      <c r="K927" s="422" t="s">
        <v>1710</v>
      </c>
      <c r="L927" s="470">
        <f t="shared" si="27"/>
        <v>0</v>
      </c>
      <c r="M927" s="497" t="s">
        <v>1114</v>
      </c>
    </row>
    <row r="928" spans="6:13" ht="13.5" customHeight="1">
      <c r="F928" s="233" t="s">
        <v>1118</v>
      </c>
      <c r="G928" s="234" t="s">
        <v>1119</v>
      </c>
      <c r="H928" s="211">
        <v>0</v>
      </c>
      <c r="I928" s="235">
        <v>699</v>
      </c>
      <c r="J928" s="421">
        <v>21</v>
      </c>
      <c r="K928" s="422" t="s">
        <v>1710</v>
      </c>
      <c r="L928" s="470">
        <f t="shared" si="27"/>
        <v>0</v>
      </c>
      <c r="M928" s="497" t="s">
        <v>1114</v>
      </c>
    </row>
    <row r="929" spans="6:13" ht="13.5" customHeight="1">
      <c r="F929" s="233" t="s">
        <v>1120</v>
      </c>
      <c r="G929" s="234" t="s">
        <v>1121</v>
      </c>
      <c r="H929" s="211">
        <v>0</v>
      </c>
      <c r="I929" s="235">
        <v>499</v>
      </c>
      <c r="J929" s="421">
        <v>21</v>
      </c>
      <c r="K929" s="422" t="s">
        <v>1710</v>
      </c>
      <c r="L929" s="470">
        <f t="shared" si="27"/>
        <v>0</v>
      </c>
      <c r="M929" s="497" t="s">
        <v>1114</v>
      </c>
    </row>
    <row r="930" spans="6:13" ht="13.5" customHeight="1">
      <c r="F930" s="233" t="s">
        <v>934</v>
      </c>
      <c r="G930" s="234" t="s">
        <v>935</v>
      </c>
      <c r="H930" s="211">
        <v>0</v>
      </c>
      <c r="I930" s="235">
        <v>799</v>
      </c>
      <c r="J930" s="421">
        <v>21</v>
      </c>
      <c r="K930" s="422" t="s">
        <v>1710</v>
      </c>
      <c r="L930" s="470">
        <f t="shared" si="27"/>
        <v>0</v>
      </c>
      <c r="M930" s="497" t="s">
        <v>1114</v>
      </c>
    </row>
    <row r="931" spans="6:13" ht="13.5" customHeight="1">
      <c r="F931" s="233" t="s">
        <v>936</v>
      </c>
      <c r="G931" s="234" t="s">
        <v>937</v>
      </c>
      <c r="H931" s="211">
        <v>0</v>
      </c>
      <c r="I931" s="235">
        <v>559</v>
      </c>
      <c r="J931" s="421">
        <v>21</v>
      </c>
      <c r="K931" s="422" t="s">
        <v>1710</v>
      </c>
      <c r="L931" s="470">
        <f t="shared" si="27"/>
        <v>0</v>
      </c>
      <c r="M931" s="497" t="s">
        <v>1114</v>
      </c>
    </row>
    <row r="932" spans="6:13" ht="13.5" customHeight="1">
      <c r="F932" s="233" t="s">
        <v>1122</v>
      </c>
      <c r="G932" s="234" t="s">
        <v>1123</v>
      </c>
      <c r="H932" s="211">
        <v>0</v>
      </c>
      <c r="I932" s="235">
        <v>1499</v>
      </c>
      <c r="J932" s="421">
        <v>21</v>
      </c>
      <c r="K932" s="422" t="s">
        <v>1710</v>
      </c>
      <c r="L932" s="470">
        <f t="shared" si="27"/>
        <v>0</v>
      </c>
      <c r="M932" s="497" t="s">
        <v>1114</v>
      </c>
    </row>
    <row r="933" spans="6:13" ht="13.5" customHeight="1">
      <c r="F933" s="233" t="s">
        <v>518</v>
      </c>
      <c r="G933" s="234" t="s">
        <v>519</v>
      </c>
      <c r="H933" s="211">
        <v>0</v>
      </c>
      <c r="I933" s="235">
        <v>999</v>
      </c>
      <c r="J933" s="421">
        <v>21</v>
      </c>
      <c r="K933" s="422" t="s">
        <v>1710</v>
      </c>
      <c r="L933" s="470">
        <f t="shared" si="27"/>
        <v>0</v>
      </c>
      <c r="M933" s="497" t="s">
        <v>1114</v>
      </c>
    </row>
    <row r="934" spans="6:13" ht="13.5" customHeight="1">
      <c r="F934" s="233" t="s">
        <v>1124</v>
      </c>
      <c r="G934" s="234" t="s">
        <v>1125</v>
      </c>
      <c r="H934" s="211">
        <v>0</v>
      </c>
      <c r="I934" s="235">
        <v>2499</v>
      </c>
      <c r="J934" s="421">
        <v>21</v>
      </c>
      <c r="K934" s="422" t="s">
        <v>1710</v>
      </c>
      <c r="L934" s="470">
        <f t="shared" si="27"/>
        <v>0</v>
      </c>
      <c r="M934" s="497" t="s">
        <v>1114</v>
      </c>
    </row>
    <row r="935" spans="6:13" ht="13.5" customHeight="1">
      <c r="F935" s="233" t="s">
        <v>1126</v>
      </c>
      <c r="G935" s="234" t="s">
        <v>1127</v>
      </c>
      <c r="H935" s="211">
        <v>0</v>
      </c>
      <c r="I935" s="235">
        <v>299</v>
      </c>
      <c r="J935" s="421">
        <v>21</v>
      </c>
      <c r="K935" s="422" t="s">
        <v>1710</v>
      </c>
      <c r="L935" s="470">
        <f t="shared" si="27"/>
        <v>0</v>
      </c>
      <c r="M935" s="497" t="s">
        <v>1114</v>
      </c>
    </row>
    <row r="936" spans="6:13" ht="13.5" customHeight="1">
      <c r="F936" s="233" t="s">
        <v>1128</v>
      </c>
      <c r="G936" s="234" t="s">
        <v>1129</v>
      </c>
      <c r="H936" s="211">
        <v>0</v>
      </c>
      <c r="I936" s="235">
        <v>299</v>
      </c>
      <c r="J936" s="421">
        <v>21</v>
      </c>
      <c r="K936" s="422" t="s">
        <v>1710</v>
      </c>
      <c r="L936" s="470">
        <f t="shared" si="27"/>
        <v>0</v>
      </c>
      <c r="M936" s="497" t="s">
        <v>1114</v>
      </c>
    </row>
    <row r="937" spans="6:13" ht="13.5" customHeight="1">
      <c r="F937" s="233" t="s">
        <v>1130</v>
      </c>
      <c r="G937" s="234" t="s">
        <v>1131</v>
      </c>
      <c r="H937" s="211">
        <v>0</v>
      </c>
      <c r="I937" s="235">
        <v>299</v>
      </c>
      <c r="J937" s="421">
        <v>21</v>
      </c>
      <c r="K937" s="422" t="s">
        <v>1710</v>
      </c>
      <c r="L937" s="470">
        <f t="shared" si="27"/>
        <v>0</v>
      </c>
      <c r="M937" s="497" t="s">
        <v>1114</v>
      </c>
    </row>
    <row r="938" spans="6:13" ht="13.5" customHeight="1">
      <c r="F938" s="233" t="s">
        <v>1132</v>
      </c>
      <c r="G938" s="234" t="s">
        <v>1133</v>
      </c>
      <c r="H938" s="211">
        <v>0</v>
      </c>
      <c r="I938" s="235">
        <v>299</v>
      </c>
      <c r="J938" s="421">
        <v>21</v>
      </c>
      <c r="K938" s="422" t="s">
        <v>1710</v>
      </c>
      <c r="L938" s="470">
        <f t="shared" si="27"/>
        <v>0</v>
      </c>
      <c r="M938" s="497" t="s">
        <v>1114</v>
      </c>
    </row>
    <row r="939" spans="6:13" ht="13.5" customHeight="1">
      <c r="F939" s="233" t="s">
        <v>1134</v>
      </c>
      <c r="G939" s="234" t="s">
        <v>1135</v>
      </c>
      <c r="H939" s="211">
        <v>0</v>
      </c>
      <c r="I939" s="235">
        <v>299</v>
      </c>
      <c r="J939" s="421">
        <v>21</v>
      </c>
      <c r="K939" s="422" t="s">
        <v>1710</v>
      </c>
      <c r="L939" s="470">
        <f t="shared" si="27"/>
        <v>0</v>
      </c>
      <c r="M939" s="497" t="s">
        <v>1114</v>
      </c>
    </row>
    <row r="940" spans="6:13" ht="13.5" customHeight="1">
      <c r="F940" s="233" t="s">
        <v>1136</v>
      </c>
      <c r="G940" s="234" t="s">
        <v>1137</v>
      </c>
      <c r="H940" s="211">
        <v>0</v>
      </c>
      <c r="I940" s="235">
        <v>299</v>
      </c>
      <c r="J940" s="421">
        <v>21</v>
      </c>
      <c r="K940" s="422" t="s">
        <v>1710</v>
      </c>
      <c r="L940" s="470">
        <f t="shared" si="27"/>
        <v>0</v>
      </c>
      <c r="M940" s="497" t="s">
        <v>1114</v>
      </c>
    </row>
    <row r="941" spans="6:13" ht="13.5" customHeight="1">
      <c r="F941" s="233" t="s">
        <v>1138</v>
      </c>
      <c r="G941" s="234" t="s">
        <v>1139</v>
      </c>
      <c r="H941" s="211">
        <v>0</v>
      </c>
      <c r="I941" s="235">
        <v>299</v>
      </c>
      <c r="J941" s="421">
        <v>21</v>
      </c>
      <c r="K941" s="422" t="s">
        <v>1710</v>
      </c>
      <c r="L941" s="470">
        <f t="shared" si="27"/>
        <v>0</v>
      </c>
      <c r="M941" s="497" t="s">
        <v>1114</v>
      </c>
    </row>
    <row r="942" spans="6:13" ht="13.5" customHeight="1">
      <c r="F942" s="233" t="s">
        <v>1140</v>
      </c>
      <c r="G942" s="234" t="s">
        <v>1142</v>
      </c>
      <c r="H942" s="211">
        <v>0</v>
      </c>
      <c r="I942" s="235">
        <v>299</v>
      </c>
      <c r="J942" s="421">
        <v>21</v>
      </c>
      <c r="K942" s="422" t="s">
        <v>1710</v>
      </c>
      <c r="L942" s="470">
        <f t="shared" si="27"/>
        <v>0</v>
      </c>
      <c r="M942" s="497" t="s">
        <v>1114</v>
      </c>
    </row>
    <row r="943" spans="6:13" ht="13.5" customHeight="1">
      <c r="F943" s="233" t="s">
        <v>1141</v>
      </c>
      <c r="G943" s="234" t="s">
        <v>1143</v>
      </c>
      <c r="H943" s="211">
        <v>0</v>
      </c>
      <c r="I943" s="235">
        <v>299</v>
      </c>
      <c r="J943" s="421">
        <v>21</v>
      </c>
      <c r="K943" s="422" t="s">
        <v>1710</v>
      </c>
      <c r="L943" s="470">
        <f t="shared" si="27"/>
        <v>0</v>
      </c>
      <c r="M943" s="497" t="s">
        <v>1114</v>
      </c>
    </row>
    <row r="944" spans="6:13" ht="13.5" customHeight="1">
      <c r="F944" s="233" t="s">
        <v>1144</v>
      </c>
      <c r="G944" s="234" t="s">
        <v>1145</v>
      </c>
      <c r="H944" s="211">
        <v>0</v>
      </c>
      <c r="I944" s="235">
        <v>599</v>
      </c>
      <c r="J944" s="421">
        <v>21</v>
      </c>
      <c r="K944" s="422" t="s">
        <v>1710</v>
      </c>
      <c r="L944" s="470">
        <f t="shared" si="27"/>
        <v>0</v>
      </c>
      <c r="M944" s="497" t="s">
        <v>1114</v>
      </c>
    </row>
    <row r="945" spans="6:13" ht="13.5" customHeight="1">
      <c r="F945" s="233" t="s">
        <v>1146</v>
      </c>
      <c r="G945" s="234" t="s">
        <v>1147</v>
      </c>
      <c r="H945" s="211">
        <v>0</v>
      </c>
      <c r="I945" s="235">
        <v>659</v>
      </c>
      <c r="J945" s="421">
        <v>21</v>
      </c>
      <c r="K945" s="422" t="s">
        <v>1710</v>
      </c>
      <c r="L945" s="470">
        <f t="shared" si="27"/>
        <v>0</v>
      </c>
      <c r="M945" s="497" t="s">
        <v>1114</v>
      </c>
    </row>
    <row r="946" spans="3:13" ht="13.5" customHeight="1">
      <c r="C946" s="378" t="s">
        <v>1148</v>
      </c>
      <c r="F946" s="190" t="s">
        <v>1150</v>
      </c>
      <c r="G946" s="237" t="s">
        <v>1151</v>
      </c>
      <c r="H946" s="211">
        <v>0</v>
      </c>
      <c r="I946" s="502">
        <v>1199</v>
      </c>
      <c r="J946" s="503">
        <v>21</v>
      </c>
      <c r="K946" s="504" t="s">
        <v>1710</v>
      </c>
      <c r="L946" s="470">
        <f t="shared" si="27"/>
        <v>0</v>
      </c>
      <c r="M946" s="498" t="s">
        <v>1148</v>
      </c>
    </row>
    <row r="947" spans="6:13" ht="13.5" customHeight="1">
      <c r="F947" s="190" t="s">
        <v>1152</v>
      </c>
      <c r="G947" s="237" t="s">
        <v>1153</v>
      </c>
      <c r="H947" s="211">
        <v>0</v>
      </c>
      <c r="I947" s="238">
        <v>1799</v>
      </c>
      <c r="J947" s="503">
        <v>21</v>
      </c>
      <c r="K947" s="504" t="s">
        <v>1710</v>
      </c>
      <c r="L947" s="470">
        <f t="shared" si="27"/>
        <v>0</v>
      </c>
      <c r="M947" s="498" t="s">
        <v>1148</v>
      </c>
    </row>
    <row r="948" spans="6:13" ht="13.5" customHeight="1">
      <c r="F948" s="190" t="s">
        <v>1154</v>
      </c>
      <c r="G948" s="237" t="s">
        <v>1155</v>
      </c>
      <c r="H948" s="211">
        <v>0</v>
      </c>
      <c r="I948" s="238">
        <v>899</v>
      </c>
      <c r="J948" s="503">
        <v>21</v>
      </c>
      <c r="K948" s="504" t="s">
        <v>1710</v>
      </c>
      <c r="L948" s="470">
        <f t="shared" si="27"/>
        <v>0</v>
      </c>
      <c r="M948" s="498" t="s">
        <v>1148</v>
      </c>
    </row>
    <row r="949" spans="6:13" ht="13.5" customHeight="1">
      <c r="F949" s="190" t="s">
        <v>1156</v>
      </c>
      <c r="G949" s="237" t="s">
        <v>1157</v>
      </c>
      <c r="H949" s="211">
        <v>0</v>
      </c>
      <c r="I949" s="238">
        <v>1099</v>
      </c>
      <c r="J949" s="503">
        <v>21</v>
      </c>
      <c r="K949" s="504" t="s">
        <v>1710</v>
      </c>
      <c r="L949" s="470">
        <f t="shared" si="27"/>
        <v>0</v>
      </c>
      <c r="M949" s="498" t="s">
        <v>1148</v>
      </c>
    </row>
    <row r="950" spans="6:13" ht="13.5" customHeight="1">
      <c r="F950" s="190" t="s">
        <v>1158</v>
      </c>
      <c r="G950" s="237" t="s">
        <v>1159</v>
      </c>
      <c r="H950" s="211">
        <v>0</v>
      </c>
      <c r="I950" s="238">
        <v>999</v>
      </c>
      <c r="J950" s="503">
        <v>21</v>
      </c>
      <c r="K950" s="504" t="s">
        <v>1710</v>
      </c>
      <c r="L950" s="470">
        <f t="shared" si="27"/>
        <v>0</v>
      </c>
      <c r="M950" s="498" t="s">
        <v>1148</v>
      </c>
    </row>
    <row r="951" spans="6:13" ht="13.5" customHeight="1">
      <c r="F951" s="190" t="s">
        <v>1160</v>
      </c>
      <c r="G951" s="237" t="s">
        <v>1161</v>
      </c>
      <c r="H951" s="211">
        <v>0</v>
      </c>
      <c r="I951" s="238">
        <v>1699</v>
      </c>
      <c r="J951" s="503">
        <v>21</v>
      </c>
      <c r="K951" s="504" t="s">
        <v>1710</v>
      </c>
      <c r="L951" s="470">
        <f t="shared" si="27"/>
        <v>0</v>
      </c>
      <c r="M951" s="498" t="s">
        <v>1148</v>
      </c>
    </row>
    <row r="952" spans="6:13" ht="13.5" customHeight="1">
      <c r="F952" s="190" t="s">
        <v>1162</v>
      </c>
      <c r="G952" s="237" t="s">
        <v>1163</v>
      </c>
      <c r="H952" s="211">
        <v>0</v>
      </c>
      <c r="I952" s="238">
        <v>1699</v>
      </c>
      <c r="J952" s="503">
        <v>21</v>
      </c>
      <c r="K952" s="504" t="s">
        <v>1710</v>
      </c>
      <c r="L952" s="470">
        <f t="shared" si="27"/>
        <v>0</v>
      </c>
      <c r="M952" s="498" t="s">
        <v>1148</v>
      </c>
    </row>
    <row r="953" spans="6:13" ht="13.5" customHeight="1">
      <c r="F953" s="190" t="s">
        <v>1164</v>
      </c>
      <c r="G953" s="237" t="s">
        <v>1165</v>
      </c>
      <c r="H953" s="211">
        <v>0</v>
      </c>
      <c r="I953" s="238">
        <v>499</v>
      </c>
      <c r="J953" s="503">
        <v>21</v>
      </c>
      <c r="K953" s="504" t="s">
        <v>1710</v>
      </c>
      <c r="L953" s="470">
        <f t="shared" si="27"/>
        <v>0</v>
      </c>
      <c r="M953" s="498" t="s">
        <v>1148</v>
      </c>
    </row>
    <row r="954" spans="6:13" ht="13.5" customHeight="1">
      <c r="F954" s="190" t="s">
        <v>1166</v>
      </c>
      <c r="G954" s="237" t="s">
        <v>295</v>
      </c>
      <c r="H954" s="211">
        <v>0</v>
      </c>
      <c r="I954" s="238">
        <v>899</v>
      </c>
      <c r="J954" s="503">
        <v>21</v>
      </c>
      <c r="K954" s="504" t="s">
        <v>1710</v>
      </c>
      <c r="L954" s="470">
        <f t="shared" si="27"/>
        <v>0</v>
      </c>
      <c r="M954" s="498" t="s">
        <v>1148</v>
      </c>
    </row>
    <row r="955" spans="6:13" ht="13.5" customHeight="1">
      <c r="F955" s="190" t="s">
        <v>1167</v>
      </c>
      <c r="G955" s="237" t="s">
        <v>1168</v>
      </c>
      <c r="H955" s="211">
        <v>0</v>
      </c>
      <c r="I955" s="238">
        <v>1899</v>
      </c>
      <c r="J955" s="503">
        <v>21</v>
      </c>
      <c r="K955" s="504" t="s">
        <v>1710</v>
      </c>
      <c r="L955" s="470">
        <f t="shared" si="27"/>
        <v>0</v>
      </c>
      <c r="M955" s="498" t="s">
        <v>1148</v>
      </c>
    </row>
    <row r="956" spans="6:13" ht="13.5" customHeight="1">
      <c r="F956" s="190" t="s">
        <v>1169</v>
      </c>
      <c r="G956" s="237" t="s">
        <v>1170</v>
      </c>
      <c r="H956" s="211">
        <v>0</v>
      </c>
      <c r="I956" s="238">
        <v>1199</v>
      </c>
      <c r="J956" s="503">
        <v>21</v>
      </c>
      <c r="K956" s="504" t="s">
        <v>1710</v>
      </c>
      <c r="L956" s="470">
        <f t="shared" si="27"/>
        <v>0</v>
      </c>
      <c r="M956" s="498" t="s">
        <v>1148</v>
      </c>
    </row>
    <row r="957" spans="6:13" ht="13.5" customHeight="1">
      <c r="F957" s="190" t="s">
        <v>1171</v>
      </c>
      <c r="G957" s="237" t="s">
        <v>1172</v>
      </c>
      <c r="H957" s="211">
        <v>0</v>
      </c>
      <c r="I957" s="238">
        <v>1199</v>
      </c>
      <c r="J957" s="503">
        <v>21</v>
      </c>
      <c r="K957" s="504" t="s">
        <v>1710</v>
      </c>
      <c r="L957" s="470">
        <f t="shared" si="27"/>
        <v>0</v>
      </c>
      <c r="M957" s="498" t="s">
        <v>1148</v>
      </c>
    </row>
    <row r="958" spans="6:13" ht="13.5" customHeight="1">
      <c r="F958" s="190" t="s">
        <v>1173</v>
      </c>
      <c r="G958" s="237" t="s">
        <v>1174</v>
      </c>
      <c r="H958" s="211">
        <v>0</v>
      </c>
      <c r="I958" s="238">
        <v>1199</v>
      </c>
      <c r="J958" s="503">
        <v>21</v>
      </c>
      <c r="K958" s="504" t="s">
        <v>1710</v>
      </c>
      <c r="L958" s="470">
        <f t="shared" si="27"/>
        <v>0</v>
      </c>
      <c r="M958" s="498" t="s">
        <v>1148</v>
      </c>
    </row>
    <row r="959" spans="6:13" ht="13.5" customHeight="1">
      <c r="F959" s="190" t="s">
        <v>1175</v>
      </c>
      <c r="G959" s="237" t="s">
        <v>1176</v>
      </c>
      <c r="H959" s="211">
        <v>0</v>
      </c>
      <c r="I959" s="238">
        <v>1299</v>
      </c>
      <c r="J959" s="503">
        <v>21</v>
      </c>
      <c r="K959" s="504" t="s">
        <v>1710</v>
      </c>
      <c r="L959" s="470">
        <f t="shared" si="27"/>
        <v>0</v>
      </c>
      <c r="M959" s="498" t="s">
        <v>1148</v>
      </c>
    </row>
    <row r="960" spans="6:13" ht="13.5" customHeight="1">
      <c r="F960" s="190" t="s">
        <v>1177</v>
      </c>
      <c r="G960" s="237" t="s">
        <v>1178</v>
      </c>
      <c r="H960" s="211">
        <v>0</v>
      </c>
      <c r="I960" s="238">
        <v>399</v>
      </c>
      <c r="J960" s="503">
        <v>21</v>
      </c>
      <c r="K960" s="504" t="s">
        <v>1710</v>
      </c>
      <c r="L960" s="470">
        <f t="shared" si="27"/>
        <v>0</v>
      </c>
      <c r="M960" s="498" t="s">
        <v>1148</v>
      </c>
    </row>
    <row r="961" spans="6:13" ht="13.5" customHeight="1">
      <c r="F961" s="190" t="s">
        <v>1179</v>
      </c>
      <c r="G961" s="237" t="s">
        <v>1180</v>
      </c>
      <c r="H961" s="211">
        <v>0</v>
      </c>
      <c r="I961" s="238">
        <v>599</v>
      </c>
      <c r="J961" s="503">
        <v>21</v>
      </c>
      <c r="K961" s="504" t="s">
        <v>1710</v>
      </c>
      <c r="L961" s="470">
        <f t="shared" si="27"/>
        <v>0</v>
      </c>
      <c r="M961" s="498" t="s">
        <v>1148</v>
      </c>
    </row>
    <row r="962" spans="6:13" ht="13.5" customHeight="1">
      <c r="F962" s="190" t="s">
        <v>1181</v>
      </c>
      <c r="G962" s="237" t="s">
        <v>1182</v>
      </c>
      <c r="H962" s="211">
        <v>0</v>
      </c>
      <c r="I962" s="238">
        <v>699</v>
      </c>
      <c r="J962" s="503">
        <v>21</v>
      </c>
      <c r="K962" s="504" t="s">
        <v>1710</v>
      </c>
      <c r="L962" s="470">
        <f t="shared" si="27"/>
        <v>0</v>
      </c>
      <c r="M962" s="498" t="s">
        <v>1148</v>
      </c>
    </row>
    <row r="963" spans="6:13" ht="13.5" customHeight="1">
      <c r="F963" s="190" t="s">
        <v>1183</v>
      </c>
      <c r="G963" s="237" t="s">
        <v>1184</v>
      </c>
      <c r="H963" s="211">
        <v>0</v>
      </c>
      <c r="I963" s="238">
        <v>999</v>
      </c>
      <c r="J963" s="503">
        <v>21</v>
      </c>
      <c r="K963" s="504" t="s">
        <v>1710</v>
      </c>
      <c r="L963" s="470">
        <f t="shared" si="27"/>
        <v>0</v>
      </c>
      <c r="M963" s="498" t="s">
        <v>1148</v>
      </c>
    </row>
    <row r="964" spans="3:13" ht="13.5" customHeight="1">
      <c r="C964" s="379" t="s">
        <v>1185</v>
      </c>
      <c r="F964" s="240" t="s">
        <v>1187</v>
      </c>
      <c r="G964" s="241" t="s">
        <v>1188</v>
      </c>
      <c r="H964" s="211">
        <v>0</v>
      </c>
      <c r="I964" s="242">
        <v>999</v>
      </c>
      <c r="J964" s="500">
        <v>21</v>
      </c>
      <c r="K964" s="501" t="s">
        <v>1710</v>
      </c>
      <c r="L964" s="470">
        <f t="shared" si="27"/>
        <v>0</v>
      </c>
      <c r="M964" s="499" t="s">
        <v>1185</v>
      </c>
    </row>
    <row r="965" spans="6:13" ht="13.5" customHeight="1">
      <c r="F965" s="240" t="s">
        <v>1189</v>
      </c>
      <c r="G965" s="241" t="s">
        <v>1190</v>
      </c>
      <c r="H965" s="211">
        <v>0</v>
      </c>
      <c r="I965" s="242">
        <v>999</v>
      </c>
      <c r="J965" s="500">
        <v>21</v>
      </c>
      <c r="K965" s="501" t="s">
        <v>1710</v>
      </c>
      <c r="L965" s="470">
        <f t="shared" si="27"/>
        <v>0</v>
      </c>
      <c r="M965" s="499" t="s">
        <v>1185</v>
      </c>
    </row>
    <row r="966" spans="6:13" ht="13.5" customHeight="1">
      <c r="F966" s="240" t="s">
        <v>1191</v>
      </c>
      <c r="G966" s="241" t="s">
        <v>1192</v>
      </c>
      <c r="H966" s="211">
        <v>0</v>
      </c>
      <c r="I966" s="242">
        <v>1299</v>
      </c>
      <c r="J966" s="500">
        <v>21</v>
      </c>
      <c r="K966" s="501" t="s">
        <v>1710</v>
      </c>
      <c r="L966" s="470">
        <f t="shared" si="27"/>
        <v>0</v>
      </c>
      <c r="M966" s="499" t="s">
        <v>1185</v>
      </c>
    </row>
    <row r="967" spans="6:13" ht="13.5" customHeight="1">
      <c r="F967" s="240" t="s">
        <v>1193</v>
      </c>
      <c r="G967" s="241" t="s">
        <v>1194</v>
      </c>
      <c r="H967" s="211">
        <v>0</v>
      </c>
      <c r="I967" s="242">
        <v>2999</v>
      </c>
      <c r="J967" s="500">
        <v>21</v>
      </c>
      <c r="K967" s="501" t="s">
        <v>1710</v>
      </c>
      <c r="L967" s="470">
        <f aca="true" t="shared" si="28" ref="L967:L1030">PRODUCT(H967,I967)</f>
        <v>0</v>
      </c>
      <c r="M967" s="499" t="s">
        <v>1185</v>
      </c>
    </row>
    <row r="968" spans="6:13" ht="13.5" customHeight="1">
      <c r="F968" s="240" t="s">
        <v>1195</v>
      </c>
      <c r="G968" s="241" t="s">
        <v>1196</v>
      </c>
      <c r="H968" s="211">
        <v>0</v>
      </c>
      <c r="I968" s="242">
        <v>3299</v>
      </c>
      <c r="J968" s="500">
        <v>21</v>
      </c>
      <c r="K968" s="501" t="s">
        <v>1710</v>
      </c>
      <c r="L968" s="470">
        <f t="shared" si="28"/>
        <v>0</v>
      </c>
      <c r="M968" s="499" t="s">
        <v>1185</v>
      </c>
    </row>
    <row r="969" spans="6:13" ht="13.5" customHeight="1">
      <c r="F969" s="240" t="s">
        <v>1197</v>
      </c>
      <c r="G969" s="241" t="s">
        <v>1198</v>
      </c>
      <c r="H969" s="211">
        <v>0</v>
      </c>
      <c r="I969" s="242">
        <v>399</v>
      </c>
      <c r="J969" s="500">
        <v>21</v>
      </c>
      <c r="K969" s="501" t="s">
        <v>1710</v>
      </c>
      <c r="L969" s="470">
        <f t="shared" si="28"/>
        <v>0</v>
      </c>
      <c r="M969" s="499" t="s">
        <v>1185</v>
      </c>
    </row>
    <row r="970" spans="6:13" ht="13.5" customHeight="1">
      <c r="F970" s="240" t="s">
        <v>1199</v>
      </c>
      <c r="G970" s="241" t="s">
        <v>1200</v>
      </c>
      <c r="H970" s="211">
        <v>0</v>
      </c>
      <c r="I970" s="242">
        <v>399</v>
      </c>
      <c r="J970" s="500">
        <v>21</v>
      </c>
      <c r="K970" s="501" t="s">
        <v>1710</v>
      </c>
      <c r="L970" s="470">
        <f t="shared" si="28"/>
        <v>0</v>
      </c>
      <c r="M970" s="499" t="s">
        <v>1185</v>
      </c>
    </row>
    <row r="971" spans="6:13" ht="13.5" customHeight="1">
      <c r="F971" s="240" t="s">
        <v>1201</v>
      </c>
      <c r="G971" s="241" t="s">
        <v>1202</v>
      </c>
      <c r="H971" s="211">
        <v>0</v>
      </c>
      <c r="I971" s="242">
        <v>229</v>
      </c>
      <c r="J971" s="500">
        <v>21</v>
      </c>
      <c r="K971" s="501" t="s">
        <v>1710</v>
      </c>
      <c r="L971" s="470">
        <f t="shared" si="28"/>
        <v>0</v>
      </c>
      <c r="M971" s="499" t="s">
        <v>1185</v>
      </c>
    </row>
    <row r="972" spans="6:13" ht="13.5" customHeight="1">
      <c r="F972" s="240" t="s">
        <v>1203</v>
      </c>
      <c r="G972" s="241" t="s">
        <v>1204</v>
      </c>
      <c r="H972" s="211">
        <v>0</v>
      </c>
      <c r="I972" s="242">
        <v>259</v>
      </c>
      <c r="J972" s="500">
        <v>21</v>
      </c>
      <c r="K972" s="501" t="s">
        <v>1710</v>
      </c>
      <c r="L972" s="470">
        <f t="shared" si="28"/>
        <v>0</v>
      </c>
      <c r="M972" s="499" t="s">
        <v>1185</v>
      </c>
    </row>
    <row r="973" spans="6:13" ht="13.5" customHeight="1">
      <c r="F973" s="240" t="s">
        <v>1205</v>
      </c>
      <c r="G973" s="241" t="s">
        <v>1206</v>
      </c>
      <c r="H973" s="211">
        <v>0</v>
      </c>
      <c r="I973" s="242">
        <v>299</v>
      </c>
      <c r="J973" s="500">
        <v>21</v>
      </c>
      <c r="K973" s="501" t="s">
        <v>1710</v>
      </c>
      <c r="L973" s="470">
        <f t="shared" si="28"/>
        <v>0</v>
      </c>
      <c r="M973" s="499" t="s">
        <v>1185</v>
      </c>
    </row>
    <row r="974" spans="6:13" ht="13.5" customHeight="1">
      <c r="F974" s="240" t="s">
        <v>1207</v>
      </c>
      <c r="G974" s="241" t="s">
        <v>1208</v>
      </c>
      <c r="H974" s="211">
        <v>0</v>
      </c>
      <c r="I974" s="242">
        <v>199</v>
      </c>
      <c r="J974" s="500">
        <v>21</v>
      </c>
      <c r="K974" s="501" t="s">
        <v>1710</v>
      </c>
      <c r="L974" s="470">
        <f t="shared" si="28"/>
        <v>0</v>
      </c>
      <c r="M974" s="499" t="s">
        <v>1185</v>
      </c>
    </row>
    <row r="975" spans="6:13" ht="13.5" customHeight="1">
      <c r="F975" s="240" t="s">
        <v>1209</v>
      </c>
      <c r="G975" s="241" t="s">
        <v>1210</v>
      </c>
      <c r="H975" s="211">
        <v>0</v>
      </c>
      <c r="I975" s="242">
        <v>79</v>
      </c>
      <c r="J975" s="500">
        <v>21</v>
      </c>
      <c r="K975" s="501" t="s">
        <v>1710</v>
      </c>
      <c r="L975" s="470">
        <f t="shared" si="28"/>
        <v>0</v>
      </c>
      <c r="M975" s="499" t="s">
        <v>1185</v>
      </c>
    </row>
    <row r="976" spans="6:13" ht="13.5" customHeight="1">
      <c r="F976" s="240" t="s">
        <v>1211</v>
      </c>
      <c r="G976" s="241" t="s">
        <v>1212</v>
      </c>
      <c r="H976" s="211">
        <v>0</v>
      </c>
      <c r="I976" s="242">
        <v>599</v>
      </c>
      <c r="J976" s="500">
        <v>21</v>
      </c>
      <c r="K976" s="501" t="s">
        <v>1710</v>
      </c>
      <c r="L976" s="470">
        <f t="shared" si="28"/>
        <v>0</v>
      </c>
      <c r="M976" s="499" t="s">
        <v>1185</v>
      </c>
    </row>
    <row r="977" spans="6:13" ht="13.5" customHeight="1">
      <c r="F977" s="240" t="s">
        <v>1213</v>
      </c>
      <c r="G977" s="241" t="s">
        <v>1214</v>
      </c>
      <c r="H977" s="211">
        <v>0</v>
      </c>
      <c r="I977" s="242">
        <v>229</v>
      </c>
      <c r="J977" s="500">
        <v>21</v>
      </c>
      <c r="K977" s="501" t="s">
        <v>1710</v>
      </c>
      <c r="L977" s="470">
        <f t="shared" si="28"/>
        <v>0</v>
      </c>
      <c r="M977" s="499" t="s">
        <v>1185</v>
      </c>
    </row>
    <row r="978" spans="6:13" ht="13.5" customHeight="1">
      <c r="F978" s="240" t="s">
        <v>1215</v>
      </c>
      <c r="G978" s="241" t="s">
        <v>1216</v>
      </c>
      <c r="H978" s="211">
        <v>0</v>
      </c>
      <c r="I978" s="242">
        <v>229</v>
      </c>
      <c r="J978" s="500">
        <v>21</v>
      </c>
      <c r="K978" s="501" t="s">
        <v>1710</v>
      </c>
      <c r="L978" s="470">
        <f t="shared" si="28"/>
        <v>0</v>
      </c>
      <c r="M978" s="499" t="s">
        <v>1185</v>
      </c>
    </row>
    <row r="979" spans="3:13" ht="13.5" customHeight="1">
      <c r="C979" s="380" t="s">
        <v>1217</v>
      </c>
      <c r="F979" s="244" t="s">
        <v>1219</v>
      </c>
      <c r="G979" s="245" t="s">
        <v>1220</v>
      </c>
      <c r="H979" s="211">
        <v>0</v>
      </c>
      <c r="I979" s="246">
        <v>5399</v>
      </c>
      <c r="J979" s="506">
        <v>21</v>
      </c>
      <c r="K979" s="507" t="s">
        <v>1710</v>
      </c>
      <c r="L979" s="470">
        <f t="shared" si="28"/>
        <v>0</v>
      </c>
      <c r="M979" s="505" t="s">
        <v>1217</v>
      </c>
    </row>
    <row r="980" spans="6:13" ht="13.5" customHeight="1">
      <c r="F980" s="244" t="s">
        <v>1221</v>
      </c>
      <c r="G980" s="245" t="s">
        <v>1222</v>
      </c>
      <c r="H980" s="211">
        <v>0</v>
      </c>
      <c r="I980" s="246">
        <v>1399</v>
      </c>
      <c r="J980" s="506">
        <v>21</v>
      </c>
      <c r="K980" s="507" t="s">
        <v>1710</v>
      </c>
      <c r="L980" s="470">
        <f t="shared" si="28"/>
        <v>0</v>
      </c>
      <c r="M980" s="505" t="s">
        <v>1217</v>
      </c>
    </row>
    <row r="981" spans="6:13" ht="13.5" customHeight="1">
      <c r="F981" s="244" t="s">
        <v>1223</v>
      </c>
      <c r="G981" s="245" t="s">
        <v>1224</v>
      </c>
      <c r="H981" s="211">
        <v>0</v>
      </c>
      <c r="I981" s="246">
        <v>399</v>
      </c>
      <c r="J981" s="506">
        <v>21</v>
      </c>
      <c r="K981" s="507" t="s">
        <v>1710</v>
      </c>
      <c r="L981" s="470">
        <f t="shared" si="28"/>
        <v>0</v>
      </c>
      <c r="M981" s="505" t="s">
        <v>1217</v>
      </c>
    </row>
    <row r="982" spans="3:13" ht="13.5" customHeight="1">
      <c r="C982" s="381" t="s">
        <v>1228</v>
      </c>
      <c r="F982" s="253" t="s">
        <v>216</v>
      </c>
      <c r="G982" s="254" t="s">
        <v>217</v>
      </c>
      <c r="H982" s="211">
        <v>0</v>
      </c>
      <c r="I982" s="255">
        <v>129</v>
      </c>
      <c r="J982" s="509">
        <v>21</v>
      </c>
      <c r="K982" s="510" t="s">
        <v>1710</v>
      </c>
      <c r="L982" s="470">
        <f t="shared" si="28"/>
        <v>0</v>
      </c>
      <c r="M982" s="508" t="s">
        <v>1228</v>
      </c>
    </row>
    <row r="983" spans="6:13" ht="13.5" customHeight="1">
      <c r="F983" s="253" t="s">
        <v>218</v>
      </c>
      <c r="G983" s="254" t="s">
        <v>219</v>
      </c>
      <c r="H983" s="211">
        <v>0</v>
      </c>
      <c r="I983" s="255">
        <v>129</v>
      </c>
      <c r="J983" s="509">
        <v>21</v>
      </c>
      <c r="K983" s="510" t="s">
        <v>1710</v>
      </c>
      <c r="L983" s="470">
        <f t="shared" si="28"/>
        <v>0</v>
      </c>
      <c r="M983" s="508" t="s">
        <v>1228</v>
      </c>
    </row>
    <row r="984" spans="6:13" ht="13.5" customHeight="1">
      <c r="F984" s="253" t="s">
        <v>220</v>
      </c>
      <c r="G984" s="254" t="s">
        <v>221</v>
      </c>
      <c r="H984" s="211">
        <v>0</v>
      </c>
      <c r="I984" s="255">
        <v>129</v>
      </c>
      <c r="J984" s="509">
        <v>21</v>
      </c>
      <c r="K984" s="510" t="s">
        <v>1710</v>
      </c>
      <c r="L984" s="470">
        <f t="shared" si="28"/>
        <v>0</v>
      </c>
      <c r="M984" s="508" t="s">
        <v>1228</v>
      </c>
    </row>
    <row r="985" spans="6:13" ht="13.5" customHeight="1">
      <c r="F985" s="253" t="s">
        <v>222</v>
      </c>
      <c r="G985" s="254" t="s">
        <v>223</v>
      </c>
      <c r="H985" s="211">
        <v>0</v>
      </c>
      <c r="I985" s="255">
        <v>129</v>
      </c>
      <c r="J985" s="509">
        <v>21</v>
      </c>
      <c r="K985" s="510" t="s">
        <v>1710</v>
      </c>
      <c r="L985" s="470">
        <f t="shared" si="28"/>
        <v>0</v>
      </c>
      <c r="M985" s="508" t="s">
        <v>1228</v>
      </c>
    </row>
    <row r="986" spans="6:13" ht="13.5" customHeight="1">
      <c r="F986" s="253" t="s">
        <v>224</v>
      </c>
      <c r="G986" s="254" t="s">
        <v>225</v>
      </c>
      <c r="H986" s="211">
        <v>0</v>
      </c>
      <c r="I986" s="255">
        <v>129</v>
      </c>
      <c r="J986" s="509">
        <v>21</v>
      </c>
      <c r="K986" s="510" t="s">
        <v>1710</v>
      </c>
      <c r="L986" s="470">
        <f t="shared" si="28"/>
        <v>0</v>
      </c>
      <c r="M986" s="508" t="s">
        <v>1228</v>
      </c>
    </row>
    <row r="987" spans="6:13" ht="13.5" customHeight="1">
      <c r="F987" s="253" t="s">
        <v>226</v>
      </c>
      <c r="G987" s="254" t="s">
        <v>227</v>
      </c>
      <c r="H987" s="211">
        <v>0</v>
      </c>
      <c r="I987" s="255">
        <v>129</v>
      </c>
      <c r="J987" s="509">
        <v>21</v>
      </c>
      <c r="K987" s="510" t="s">
        <v>1710</v>
      </c>
      <c r="L987" s="470">
        <f t="shared" si="28"/>
        <v>0</v>
      </c>
      <c r="M987" s="508" t="s">
        <v>1228</v>
      </c>
    </row>
    <row r="988" spans="6:13" ht="13.5" customHeight="1">
      <c r="F988" s="253" t="s">
        <v>228</v>
      </c>
      <c r="G988" s="254" t="s">
        <v>229</v>
      </c>
      <c r="H988" s="211">
        <v>0</v>
      </c>
      <c r="I988" s="255">
        <v>129</v>
      </c>
      <c r="J988" s="509">
        <v>21</v>
      </c>
      <c r="K988" s="510" t="s">
        <v>1710</v>
      </c>
      <c r="L988" s="470">
        <f t="shared" si="28"/>
        <v>0</v>
      </c>
      <c r="M988" s="508" t="s">
        <v>1228</v>
      </c>
    </row>
    <row r="989" spans="6:13" ht="13.5" customHeight="1">
      <c r="F989" s="253" t="s">
        <v>230</v>
      </c>
      <c r="G989" s="254" t="s">
        <v>231</v>
      </c>
      <c r="H989" s="211">
        <v>0</v>
      </c>
      <c r="I989" s="255">
        <v>129</v>
      </c>
      <c r="J989" s="509">
        <v>21</v>
      </c>
      <c r="K989" s="510" t="s">
        <v>1710</v>
      </c>
      <c r="L989" s="470">
        <f t="shared" si="28"/>
        <v>0</v>
      </c>
      <c r="M989" s="508" t="s">
        <v>1228</v>
      </c>
    </row>
    <row r="990" spans="6:13" ht="13.5" customHeight="1">
      <c r="F990" s="253" t="s">
        <v>232</v>
      </c>
      <c r="G990" s="254" t="s">
        <v>233</v>
      </c>
      <c r="H990" s="211">
        <v>0</v>
      </c>
      <c r="I990" s="255">
        <v>129</v>
      </c>
      <c r="J990" s="509">
        <v>21</v>
      </c>
      <c r="K990" s="510" t="s">
        <v>1710</v>
      </c>
      <c r="L990" s="470">
        <f t="shared" si="28"/>
        <v>0</v>
      </c>
      <c r="M990" s="508" t="s">
        <v>1228</v>
      </c>
    </row>
    <row r="991" spans="6:13" ht="13.5" customHeight="1">
      <c r="F991" s="253" t="s">
        <v>234</v>
      </c>
      <c r="G991" s="254" t="s">
        <v>235</v>
      </c>
      <c r="H991" s="211">
        <v>0</v>
      </c>
      <c r="I991" s="255">
        <v>129</v>
      </c>
      <c r="J991" s="509">
        <v>21</v>
      </c>
      <c r="K991" s="510" t="s">
        <v>1710</v>
      </c>
      <c r="L991" s="470">
        <f t="shared" si="28"/>
        <v>0</v>
      </c>
      <c r="M991" s="508" t="s">
        <v>1228</v>
      </c>
    </row>
    <row r="992" spans="6:13" ht="13.5" customHeight="1">
      <c r="F992" s="253" t="s">
        <v>236</v>
      </c>
      <c r="G992" s="254" t="s">
        <v>237</v>
      </c>
      <c r="H992" s="211">
        <v>0</v>
      </c>
      <c r="I992" s="255">
        <v>129</v>
      </c>
      <c r="J992" s="509">
        <v>21</v>
      </c>
      <c r="K992" s="510" t="s">
        <v>1710</v>
      </c>
      <c r="L992" s="470">
        <f t="shared" si="28"/>
        <v>0</v>
      </c>
      <c r="M992" s="508" t="s">
        <v>1228</v>
      </c>
    </row>
    <row r="993" spans="6:13" ht="13.5" customHeight="1">
      <c r="F993" s="253" t="s">
        <v>238</v>
      </c>
      <c r="G993" s="254" t="s">
        <v>239</v>
      </c>
      <c r="H993" s="211">
        <v>0</v>
      </c>
      <c r="I993" s="255">
        <v>129</v>
      </c>
      <c r="J993" s="509">
        <v>21</v>
      </c>
      <c r="K993" s="510" t="s">
        <v>1710</v>
      </c>
      <c r="L993" s="470">
        <f t="shared" si="28"/>
        <v>0</v>
      </c>
      <c r="M993" s="508" t="s">
        <v>1228</v>
      </c>
    </row>
    <row r="994" spans="6:13" ht="13.5" customHeight="1">
      <c r="F994" s="253" t="s">
        <v>240</v>
      </c>
      <c r="G994" s="254" t="s">
        <v>241</v>
      </c>
      <c r="H994" s="211">
        <v>0</v>
      </c>
      <c r="I994" s="255">
        <v>299</v>
      </c>
      <c r="J994" s="509">
        <v>21</v>
      </c>
      <c r="K994" s="510" t="s">
        <v>1710</v>
      </c>
      <c r="L994" s="470">
        <f t="shared" si="28"/>
        <v>0</v>
      </c>
      <c r="M994" s="508" t="s">
        <v>1228</v>
      </c>
    </row>
    <row r="995" spans="6:13" ht="13.5" customHeight="1">
      <c r="F995" s="253" t="s">
        <v>242</v>
      </c>
      <c r="G995" s="254" t="s">
        <v>243</v>
      </c>
      <c r="H995" s="211">
        <v>0</v>
      </c>
      <c r="I995" s="255">
        <v>299</v>
      </c>
      <c r="J995" s="509">
        <v>21</v>
      </c>
      <c r="K995" s="510" t="s">
        <v>1710</v>
      </c>
      <c r="L995" s="470">
        <f t="shared" si="28"/>
        <v>0</v>
      </c>
      <c r="M995" s="508" t="s">
        <v>1228</v>
      </c>
    </row>
    <row r="996" spans="6:13" ht="13.5" customHeight="1">
      <c r="F996" s="253" t="s">
        <v>244</v>
      </c>
      <c r="G996" s="254" t="s">
        <v>245</v>
      </c>
      <c r="H996" s="211">
        <v>0</v>
      </c>
      <c r="I996" s="255">
        <v>759</v>
      </c>
      <c r="J996" s="509">
        <v>21</v>
      </c>
      <c r="K996" s="510" t="s">
        <v>1710</v>
      </c>
      <c r="L996" s="470">
        <f t="shared" si="28"/>
        <v>0</v>
      </c>
      <c r="M996" s="508" t="s">
        <v>1228</v>
      </c>
    </row>
    <row r="997" spans="6:13" ht="13.5" customHeight="1">
      <c r="F997" s="253" t="s">
        <v>246</v>
      </c>
      <c r="G997" s="254" t="s">
        <v>247</v>
      </c>
      <c r="H997" s="211">
        <v>0</v>
      </c>
      <c r="I997" s="255">
        <v>299</v>
      </c>
      <c r="J997" s="509">
        <v>21</v>
      </c>
      <c r="K997" s="510" t="s">
        <v>1710</v>
      </c>
      <c r="L997" s="470">
        <f t="shared" si="28"/>
        <v>0</v>
      </c>
      <c r="M997" s="508" t="s">
        <v>1228</v>
      </c>
    </row>
    <row r="998" spans="6:13" ht="13.5" customHeight="1">
      <c r="F998" s="253" t="s">
        <v>248</v>
      </c>
      <c r="G998" s="254" t="s">
        <v>249</v>
      </c>
      <c r="H998" s="211">
        <v>0</v>
      </c>
      <c r="I998" s="255">
        <v>229</v>
      </c>
      <c r="J998" s="509">
        <v>21</v>
      </c>
      <c r="K998" s="510" t="s">
        <v>1710</v>
      </c>
      <c r="L998" s="470">
        <f t="shared" si="28"/>
        <v>0</v>
      </c>
      <c r="M998" s="508" t="s">
        <v>1228</v>
      </c>
    </row>
    <row r="999" spans="6:13" ht="13.5" customHeight="1">
      <c r="F999" s="253" t="s">
        <v>250</v>
      </c>
      <c r="G999" s="254" t="s">
        <v>251</v>
      </c>
      <c r="H999" s="211">
        <v>0</v>
      </c>
      <c r="I999" s="255">
        <v>199</v>
      </c>
      <c r="J999" s="509">
        <v>21</v>
      </c>
      <c r="K999" s="510" t="s">
        <v>1710</v>
      </c>
      <c r="L999" s="470">
        <f t="shared" si="28"/>
        <v>0</v>
      </c>
      <c r="M999" s="508" t="s">
        <v>1228</v>
      </c>
    </row>
    <row r="1000" spans="6:13" ht="13.5" customHeight="1">
      <c r="F1000" s="253" t="s">
        <v>252</v>
      </c>
      <c r="G1000" s="254" t="s">
        <v>253</v>
      </c>
      <c r="H1000" s="211">
        <v>0</v>
      </c>
      <c r="I1000" s="255">
        <v>699</v>
      </c>
      <c r="J1000" s="509">
        <v>21</v>
      </c>
      <c r="K1000" s="510" t="s">
        <v>1710</v>
      </c>
      <c r="L1000" s="470">
        <f t="shared" si="28"/>
        <v>0</v>
      </c>
      <c r="M1000" s="508" t="s">
        <v>1228</v>
      </c>
    </row>
    <row r="1001" spans="6:13" ht="13.5" customHeight="1">
      <c r="F1001" s="253" t="s">
        <v>254</v>
      </c>
      <c r="G1001" s="254" t="s">
        <v>255</v>
      </c>
      <c r="H1001" s="211">
        <v>0</v>
      </c>
      <c r="I1001" s="255">
        <v>799</v>
      </c>
      <c r="J1001" s="509">
        <v>21</v>
      </c>
      <c r="K1001" s="510" t="s">
        <v>1710</v>
      </c>
      <c r="L1001" s="470">
        <f t="shared" si="28"/>
        <v>0</v>
      </c>
      <c r="M1001" s="508" t="s">
        <v>1228</v>
      </c>
    </row>
    <row r="1002" spans="6:13" ht="13.5" customHeight="1">
      <c r="F1002" s="253" t="s">
        <v>256</v>
      </c>
      <c r="G1002" s="254" t="s">
        <v>257</v>
      </c>
      <c r="H1002" s="211">
        <v>0</v>
      </c>
      <c r="I1002" s="255">
        <v>659</v>
      </c>
      <c r="J1002" s="509">
        <v>21</v>
      </c>
      <c r="K1002" s="510" t="s">
        <v>1710</v>
      </c>
      <c r="L1002" s="470">
        <f t="shared" si="28"/>
        <v>0</v>
      </c>
      <c r="M1002" s="508" t="s">
        <v>1228</v>
      </c>
    </row>
    <row r="1003" spans="6:13" ht="13.5" customHeight="1">
      <c r="F1003" s="253" t="s">
        <v>258</v>
      </c>
      <c r="G1003" s="254" t="s">
        <v>259</v>
      </c>
      <c r="H1003" s="211">
        <v>0</v>
      </c>
      <c r="I1003" s="255">
        <v>299</v>
      </c>
      <c r="J1003" s="509">
        <v>21</v>
      </c>
      <c r="K1003" s="510" t="s">
        <v>1710</v>
      </c>
      <c r="L1003" s="470">
        <f t="shared" si="28"/>
        <v>0</v>
      </c>
      <c r="M1003" s="508" t="s">
        <v>1228</v>
      </c>
    </row>
    <row r="1004" spans="6:13" ht="13.5" customHeight="1">
      <c r="F1004" s="253" t="s">
        <v>260</v>
      </c>
      <c r="G1004" s="254" t="s">
        <v>261</v>
      </c>
      <c r="H1004" s="211">
        <v>0</v>
      </c>
      <c r="I1004" s="255">
        <v>359</v>
      </c>
      <c r="J1004" s="509">
        <v>21</v>
      </c>
      <c r="K1004" s="510" t="s">
        <v>1710</v>
      </c>
      <c r="L1004" s="470">
        <f t="shared" si="28"/>
        <v>0</v>
      </c>
      <c r="M1004" s="508" t="s">
        <v>1228</v>
      </c>
    </row>
    <row r="1005" spans="6:13" ht="13.5" customHeight="1">
      <c r="F1005" s="253" t="s">
        <v>252</v>
      </c>
      <c r="G1005" s="254" t="s">
        <v>253</v>
      </c>
      <c r="H1005" s="211">
        <v>0</v>
      </c>
      <c r="I1005" s="255">
        <v>699</v>
      </c>
      <c r="J1005" s="509">
        <v>21</v>
      </c>
      <c r="K1005" s="510" t="s">
        <v>1710</v>
      </c>
      <c r="L1005" s="470">
        <f t="shared" si="28"/>
        <v>0</v>
      </c>
      <c r="M1005" s="508" t="s">
        <v>1228</v>
      </c>
    </row>
    <row r="1006" spans="6:13" ht="13.5" customHeight="1">
      <c r="F1006" s="253" t="s">
        <v>262</v>
      </c>
      <c r="G1006" s="254" t="s">
        <v>263</v>
      </c>
      <c r="H1006" s="211">
        <v>0</v>
      </c>
      <c r="I1006" s="255">
        <v>799</v>
      </c>
      <c r="J1006" s="509">
        <v>21</v>
      </c>
      <c r="K1006" s="510" t="s">
        <v>1710</v>
      </c>
      <c r="L1006" s="470">
        <f t="shared" si="28"/>
        <v>0</v>
      </c>
      <c r="M1006" s="508" t="s">
        <v>1228</v>
      </c>
    </row>
    <row r="1007" spans="6:13" ht="13.5" customHeight="1">
      <c r="F1007" s="253" t="s">
        <v>264</v>
      </c>
      <c r="G1007" s="254" t="s">
        <v>265</v>
      </c>
      <c r="H1007" s="211">
        <v>0</v>
      </c>
      <c r="I1007" s="255">
        <v>239</v>
      </c>
      <c r="J1007" s="509">
        <v>21</v>
      </c>
      <c r="K1007" s="510" t="s">
        <v>1710</v>
      </c>
      <c r="L1007" s="470">
        <f t="shared" si="28"/>
        <v>0</v>
      </c>
      <c r="M1007" s="508" t="s">
        <v>1228</v>
      </c>
    </row>
    <row r="1008" spans="6:13" ht="13.5" customHeight="1">
      <c r="F1008" s="253" t="s">
        <v>266</v>
      </c>
      <c r="G1008" s="254" t="s">
        <v>267</v>
      </c>
      <c r="H1008" s="211">
        <v>0</v>
      </c>
      <c r="I1008" s="255">
        <v>349</v>
      </c>
      <c r="J1008" s="509">
        <v>21</v>
      </c>
      <c r="K1008" s="510" t="s">
        <v>1710</v>
      </c>
      <c r="L1008" s="470">
        <f t="shared" si="28"/>
        <v>0</v>
      </c>
      <c r="M1008" s="508" t="s">
        <v>1228</v>
      </c>
    </row>
    <row r="1009" spans="6:13" ht="13.5" customHeight="1">
      <c r="F1009" s="253" t="s">
        <v>268</v>
      </c>
      <c r="G1009" s="254" t="s">
        <v>269</v>
      </c>
      <c r="H1009" s="211">
        <v>0</v>
      </c>
      <c r="I1009" s="255">
        <v>439</v>
      </c>
      <c r="J1009" s="509">
        <v>21</v>
      </c>
      <c r="K1009" s="510" t="s">
        <v>1710</v>
      </c>
      <c r="L1009" s="470">
        <f t="shared" si="28"/>
        <v>0</v>
      </c>
      <c r="M1009" s="508" t="s">
        <v>1228</v>
      </c>
    </row>
    <row r="1010" spans="6:13" ht="13.5" customHeight="1">
      <c r="F1010" s="253" t="s">
        <v>270</v>
      </c>
      <c r="G1010" s="254" t="s">
        <v>271</v>
      </c>
      <c r="H1010" s="211">
        <v>0</v>
      </c>
      <c r="I1010" s="255">
        <v>699</v>
      </c>
      <c r="J1010" s="509">
        <v>21</v>
      </c>
      <c r="K1010" s="510" t="s">
        <v>1710</v>
      </c>
      <c r="L1010" s="470">
        <f t="shared" si="28"/>
        <v>0</v>
      </c>
      <c r="M1010" s="508" t="s">
        <v>1228</v>
      </c>
    </row>
    <row r="1011" spans="6:13" ht="13.5" customHeight="1">
      <c r="F1011" s="253" t="s">
        <v>272</v>
      </c>
      <c r="G1011" s="254" t="s">
        <v>273</v>
      </c>
      <c r="H1011" s="211">
        <v>0</v>
      </c>
      <c r="I1011" s="255">
        <v>399</v>
      </c>
      <c r="J1011" s="509">
        <v>21</v>
      </c>
      <c r="K1011" s="510" t="s">
        <v>1710</v>
      </c>
      <c r="L1011" s="470">
        <f t="shared" si="28"/>
        <v>0</v>
      </c>
      <c r="M1011" s="508" t="s">
        <v>1228</v>
      </c>
    </row>
    <row r="1012" spans="6:13" ht="13.5" customHeight="1">
      <c r="F1012" s="253" t="s">
        <v>274</v>
      </c>
      <c r="G1012" s="254" t="s">
        <v>275</v>
      </c>
      <c r="H1012" s="211">
        <v>0</v>
      </c>
      <c r="I1012" s="255">
        <v>399</v>
      </c>
      <c r="J1012" s="509">
        <v>21</v>
      </c>
      <c r="K1012" s="510" t="s">
        <v>1710</v>
      </c>
      <c r="L1012" s="470">
        <f t="shared" si="28"/>
        <v>0</v>
      </c>
      <c r="M1012" s="508" t="s">
        <v>1228</v>
      </c>
    </row>
    <row r="1013" spans="6:13" ht="13.5" customHeight="1">
      <c r="F1013" s="253" t="s">
        <v>276</v>
      </c>
      <c r="G1013" s="254" t="s">
        <v>277</v>
      </c>
      <c r="H1013" s="211">
        <v>0</v>
      </c>
      <c r="I1013" s="255">
        <v>399</v>
      </c>
      <c r="J1013" s="509">
        <v>21</v>
      </c>
      <c r="K1013" s="510" t="s">
        <v>1710</v>
      </c>
      <c r="L1013" s="470">
        <f t="shared" si="28"/>
        <v>0</v>
      </c>
      <c r="M1013" s="508" t="s">
        <v>1228</v>
      </c>
    </row>
    <row r="1014" spans="6:13" ht="13.5" customHeight="1">
      <c r="F1014" s="253" t="s">
        <v>278</v>
      </c>
      <c r="G1014" s="254" t="s">
        <v>279</v>
      </c>
      <c r="H1014" s="211">
        <v>0</v>
      </c>
      <c r="I1014" s="255">
        <v>349</v>
      </c>
      <c r="J1014" s="509">
        <v>21</v>
      </c>
      <c r="K1014" s="510" t="s">
        <v>1710</v>
      </c>
      <c r="L1014" s="470">
        <f t="shared" si="28"/>
        <v>0</v>
      </c>
      <c r="M1014" s="508" t="s">
        <v>1228</v>
      </c>
    </row>
    <row r="1015" spans="6:13" ht="13.5" customHeight="1">
      <c r="F1015" s="253" t="s">
        <v>280</v>
      </c>
      <c r="G1015" s="254" t="s">
        <v>281</v>
      </c>
      <c r="H1015" s="211">
        <v>0</v>
      </c>
      <c r="I1015" s="255">
        <v>349</v>
      </c>
      <c r="J1015" s="509">
        <v>21</v>
      </c>
      <c r="K1015" s="510" t="s">
        <v>1710</v>
      </c>
      <c r="L1015" s="470">
        <f t="shared" si="28"/>
        <v>0</v>
      </c>
      <c r="M1015" s="508" t="s">
        <v>1228</v>
      </c>
    </row>
    <row r="1016" spans="6:13" ht="13.5" customHeight="1">
      <c r="F1016" s="253" t="s">
        <v>282</v>
      </c>
      <c r="G1016" s="254" t="s">
        <v>283</v>
      </c>
      <c r="H1016" s="211">
        <v>0</v>
      </c>
      <c r="I1016" s="255">
        <v>1199</v>
      </c>
      <c r="J1016" s="509">
        <v>21</v>
      </c>
      <c r="K1016" s="510" t="s">
        <v>1710</v>
      </c>
      <c r="L1016" s="470">
        <f t="shared" si="28"/>
        <v>0</v>
      </c>
      <c r="M1016" s="508" t="s">
        <v>1228</v>
      </c>
    </row>
    <row r="1017" spans="6:13" ht="13.5" customHeight="1">
      <c r="F1017" s="253" t="s">
        <v>284</v>
      </c>
      <c r="G1017" s="254" t="s">
        <v>285</v>
      </c>
      <c r="H1017" s="211">
        <v>0</v>
      </c>
      <c r="I1017" s="255">
        <v>1199</v>
      </c>
      <c r="J1017" s="509">
        <v>21</v>
      </c>
      <c r="K1017" s="510" t="s">
        <v>1710</v>
      </c>
      <c r="L1017" s="470">
        <f t="shared" si="28"/>
        <v>0</v>
      </c>
      <c r="M1017" s="508" t="s">
        <v>1228</v>
      </c>
    </row>
    <row r="1018" spans="3:13" ht="13.5" customHeight="1">
      <c r="C1018" s="366" t="s">
        <v>1229</v>
      </c>
      <c r="F1018" s="183" t="s">
        <v>1231</v>
      </c>
      <c r="G1018" s="184" t="s">
        <v>1232</v>
      </c>
      <c r="H1018" s="211">
        <v>0</v>
      </c>
      <c r="I1018" s="185">
        <v>4999</v>
      </c>
      <c r="J1018" s="436">
        <v>21</v>
      </c>
      <c r="K1018" s="437" t="s">
        <v>1710</v>
      </c>
      <c r="L1018" s="470">
        <f t="shared" si="28"/>
        <v>0</v>
      </c>
      <c r="M1018" s="479" t="s">
        <v>1229</v>
      </c>
    </row>
    <row r="1019" spans="6:13" ht="13.5" customHeight="1">
      <c r="F1019" s="183" t="s">
        <v>1233</v>
      </c>
      <c r="G1019" s="184" t="s">
        <v>1234</v>
      </c>
      <c r="H1019" s="211">
        <v>0</v>
      </c>
      <c r="I1019" s="185">
        <v>1499</v>
      </c>
      <c r="J1019" s="436">
        <v>21</v>
      </c>
      <c r="K1019" s="437" t="s">
        <v>1710</v>
      </c>
      <c r="L1019" s="470">
        <f t="shared" si="28"/>
        <v>0</v>
      </c>
      <c r="M1019" s="479" t="s">
        <v>1229</v>
      </c>
    </row>
    <row r="1020" spans="6:13" ht="13.5" customHeight="1">
      <c r="F1020" s="183" t="s">
        <v>1235</v>
      </c>
      <c r="G1020" s="184" t="s">
        <v>1236</v>
      </c>
      <c r="H1020" s="211">
        <v>0</v>
      </c>
      <c r="I1020" s="185">
        <v>799</v>
      </c>
      <c r="J1020" s="436">
        <v>21</v>
      </c>
      <c r="K1020" s="437" t="s">
        <v>1710</v>
      </c>
      <c r="L1020" s="470">
        <f t="shared" si="28"/>
        <v>0</v>
      </c>
      <c r="M1020" s="479" t="s">
        <v>1229</v>
      </c>
    </row>
    <row r="1021" spans="6:13" ht="13.5" customHeight="1">
      <c r="F1021" s="183" t="s">
        <v>1237</v>
      </c>
      <c r="G1021" s="184" t="s">
        <v>1238</v>
      </c>
      <c r="H1021" s="211">
        <v>0</v>
      </c>
      <c r="I1021" s="185">
        <v>1299</v>
      </c>
      <c r="J1021" s="436">
        <v>21</v>
      </c>
      <c r="K1021" s="437" t="s">
        <v>1710</v>
      </c>
      <c r="L1021" s="470">
        <f t="shared" si="28"/>
        <v>0</v>
      </c>
      <c r="M1021" s="479" t="s">
        <v>1229</v>
      </c>
    </row>
    <row r="1022" spans="6:13" ht="13.5" customHeight="1">
      <c r="F1022" s="183" t="s">
        <v>1239</v>
      </c>
      <c r="G1022" s="184" t="s">
        <v>1240</v>
      </c>
      <c r="H1022" s="211">
        <v>0</v>
      </c>
      <c r="I1022" s="185">
        <v>799</v>
      </c>
      <c r="J1022" s="436">
        <v>21</v>
      </c>
      <c r="K1022" s="437" t="s">
        <v>1710</v>
      </c>
      <c r="L1022" s="470">
        <f t="shared" si="28"/>
        <v>0</v>
      </c>
      <c r="M1022" s="479" t="s">
        <v>1229</v>
      </c>
    </row>
    <row r="1023" spans="6:13" ht="13.5" customHeight="1">
      <c r="F1023" s="183" t="s">
        <v>1241</v>
      </c>
      <c r="G1023" s="184" t="s">
        <v>1242</v>
      </c>
      <c r="H1023" s="211">
        <v>0</v>
      </c>
      <c r="I1023" s="185">
        <v>349</v>
      </c>
      <c r="J1023" s="436">
        <v>21</v>
      </c>
      <c r="K1023" s="437" t="s">
        <v>1710</v>
      </c>
      <c r="L1023" s="470">
        <f t="shared" si="28"/>
        <v>0</v>
      </c>
      <c r="M1023" s="479" t="s">
        <v>1229</v>
      </c>
    </row>
    <row r="1024" spans="6:13" ht="13.5" customHeight="1">
      <c r="F1024" s="183" t="s">
        <v>1243</v>
      </c>
      <c r="G1024" s="184" t="s">
        <v>1244</v>
      </c>
      <c r="H1024" s="211">
        <v>0</v>
      </c>
      <c r="I1024" s="185">
        <v>999</v>
      </c>
      <c r="J1024" s="436">
        <v>21</v>
      </c>
      <c r="K1024" s="437" t="s">
        <v>1710</v>
      </c>
      <c r="L1024" s="470">
        <f t="shared" si="28"/>
        <v>0</v>
      </c>
      <c r="M1024" s="479" t="s">
        <v>1229</v>
      </c>
    </row>
    <row r="1025" spans="6:13" ht="13.5" customHeight="1">
      <c r="F1025" s="183" t="s">
        <v>1245</v>
      </c>
      <c r="G1025" s="184" t="s">
        <v>1246</v>
      </c>
      <c r="H1025" s="211">
        <v>0</v>
      </c>
      <c r="I1025" s="185">
        <v>2499</v>
      </c>
      <c r="J1025" s="436">
        <v>21</v>
      </c>
      <c r="K1025" s="437" t="s">
        <v>1710</v>
      </c>
      <c r="L1025" s="470">
        <f t="shared" si="28"/>
        <v>0</v>
      </c>
      <c r="M1025" s="479" t="s">
        <v>1229</v>
      </c>
    </row>
    <row r="1026" spans="6:13" ht="13.5" customHeight="1">
      <c r="F1026" s="183" t="s">
        <v>1247</v>
      </c>
      <c r="G1026" s="184" t="s">
        <v>1248</v>
      </c>
      <c r="H1026" s="211">
        <v>0</v>
      </c>
      <c r="I1026" s="185">
        <v>1299</v>
      </c>
      <c r="J1026" s="436">
        <v>21</v>
      </c>
      <c r="K1026" s="437" t="s">
        <v>1710</v>
      </c>
      <c r="L1026" s="470">
        <f t="shared" si="28"/>
        <v>0</v>
      </c>
      <c r="M1026" s="479" t="s">
        <v>1229</v>
      </c>
    </row>
    <row r="1027" spans="6:13" ht="13.5" customHeight="1">
      <c r="F1027" s="183" t="s">
        <v>1249</v>
      </c>
      <c r="G1027" s="184" t="s">
        <v>1250</v>
      </c>
      <c r="H1027" s="211">
        <v>0</v>
      </c>
      <c r="I1027" s="185">
        <v>999</v>
      </c>
      <c r="J1027" s="436">
        <v>21</v>
      </c>
      <c r="K1027" s="437" t="s">
        <v>1710</v>
      </c>
      <c r="L1027" s="470">
        <f t="shared" si="28"/>
        <v>0</v>
      </c>
      <c r="M1027" s="479" t="s">
        <v>1229</v>
      </c>
    </row>
    <row r="1028" spans="6:13" ht="13.5" customHeight="1">
      <c r="F1028" s="183" t="s">
        <v>1251</v>
      </c>
      <c r="G1028" s="184" t="s">
        <v>1252</v>
      </c>
      <c r="H1028" s="211">
        <v>0</v>
      </c>
      <c r="I1028" s="185">
        <v>5999</v>
      </c>
      <c r="J1028" s="436">
        <v>21</v>
      </c>
      <c r="K1028" s="437" t="s">
        <v>1710</v>
      </c>
      <c r="L1028" s="470">
        <f t="shared" si="28"/>
        <v>0</v>
      </c>
      <c r="M1028" s="479" t="s">
        <v>1229</v>
      </c>
    </row>
    <row r="1029" spans="6:13" ht="13.5" customHeight="1">
      <c r="F1029" s="183" t="s">
        <v>1253</v>
      </c>
      <c r="G1029" s="184" t="s">
        <v>1254</v>
      </c>
      <c r="H1029" s="211">
        <v>0</v>
      </c>
      <c r="I1029" s="185">
        <v>12999</v>
      </c>
      <c r="J1029" s="436">
        <v>21</v>
      </c>
      <c r="K1029" s="437" t="s">
        <v>1710</v>
      </c>
      <c r="L1029" s="470">
        <f t="shared" si="28"/>
        <v>0</v>
      </c>
      <c r="M1029" s="479" t="s">
        <v>1229</v>
      </c>
    </row>
    <row r="1030" spans="6:13" ht="13.5" customHeight="1">
      <c r="F1030" s="183" t="s">
        <v>344</v>
      </c>
      <c r="G1030" s="184" t="s">
        <v>345</v>
      </c>
      <c r="H1030" s="211">
        <v>0</v>
      </c>
      <c r="I1030" s="185">
        <v>799</v>
      </c>
      <c r="J1030" s="436">
        <v>21</v>
      </c>
      <c r="K1030" s="437" t="s">
        <v>1710</v>
      </c>
      <c r="L1030" s="470">
        <f t="shared" si="28"/>
        <v>0</v>
      </c>
      <c r="M1030" s="479" t="s">
        <v>1229</v>
      </c>
    </row>
    <row r="1031" spans="6:13" ht="13.5" customHeight="1">
      <c r="F1031" s="183" t="s">
        <v>326</v>
      </c>
      <c r="G1031" s="184" t="s">
        <v>1255</v>
      </c>
      <c r="H1031" s="211">
        <v>0</v>
      </c>
      <c r="I1031" s="185">
        <v>1499</v>
      </c>
      <c r="J1031" s="436">
        <v>21</v>
      </c>
      <c r="K1031" s="437" t="s">
        <v>1710</v>
      </c>
      <c r="L1031" s="470">
        <f aca="true" t="shared" si="29" ref="L1031:L1094">PRODUCT(H1031,I1031)</f>
        <v>0</v>
      </c>
      <c r="M1031" s="479" t="s">
        <v>1229</v>
      </c>
    </row>
    <row r="1032" spans="6:13" ht="13.5" customHeight="1">
      <c r="F1032" s="183" t="s">
        <v>1256</v>
      </c>
      <c r="G1032" s="184" t="s">
        <v>1257</v>
      </c>
      <c r="H1032" s="211">
        <v>0</v>
      </c>
      <c r="I1032" s="185">
        <v>559</v>
      </c>
      <c r="J1032" s="436">
        <v>21</v>
      </c>
      <c r="K1032" s="437" t="s">
        <v>1710</v>
      </c>
      <c r="L1032" s="470">
        <f t="shared" si="29"/>
        <v>0</v>
      </c>
      <c r="M1032" s="479" t="s">
        <v>1229</v>
      </c>
    </row>
    <row r="1033" spans="6:13" ht="13.5" customHeight="1">
      <c r="F1033" s="183" t="s">
        <v>328</v>
      </c>
      <c r="G1033" s="184" t="s">
        <v>1258</v>
      </c>
      <c r="H1033" s="211">
        <v>0</v>
      </c>
      <c r="I1033" s="185">
        <v>499</v>
      </c>
      <c r="J1033" s="436">
        <v>21</v>
      </c>
      <c r="K1033" s="437" t="s">
        <v>1710</v>
      </c>
      <c r="L1033" s="470">
        <f t="shared" si="29"/>
        <v>0</v>
      </c>
      <c r="M1033" s="479" t="s">
        <v>1229</v>
      </c>
    </row>
    <row r="1034" spans="6:13" ht="13.5" customHeight="1">
      <c r="F1034" s="183" t="s">
        <v>330</v>
      </c>
      <c r="G1034" s="184" t="s">
        <v>1259</v>
      </c>
      <c r="H1034" s="211">
        <v>0</v>
      </c>
      <c r="I1034" s="185">
        <v>499</v>
      </c>
      <c r="J1034" s="436">
        <v>21</v>
      </c>
      <c r="K1034" s="437" t="s">
        <v>1710</v>
      </c>
      <c r="L1034" s="470">
        <f t="shared" si="29"/>
        <v>0</v>
      </c>
      <c r="M1034" s="479" t="s">
        <v>1229</v>
      </c>
    </row>
    <row r="1035" spans="6:13" ht="13.5" customHeight="1">
      <c r="F1035" s="183" t="s">
        <v>332</v>
      </c>
      <c r="G1035" s="184" t="s">
        <v>1260</v>
      </c>
      <c r="H1035" s="211">
        <v>0</v>
      </c>
      <c r="I1035" s="185">
        <v>499</v>
      </c>
      <c r="J1035" s="436">
        <v>21</v>
      </c>
      <c r="K1035" s="437" t="s">
        <v>1710</v>
      </c>
      <c r="L1035" s="470">
        <f t="shared" si="29"/>
        <v>0</v>
      </c>
      <c r="M1035" s="479" t="s">
        <v>1229</v>
      </c>
    </row>
    <row r="1036" spans="6:13" ht="13.5" customHeight="1">
      <c r="F1036" s="183" t="s">
        <v>334</v>
      </c>
      <c r="G1036" s="184" t="s">
        <v>1261</v>
      </c>
      <c r="H1036" s="211">
        <v>0</v>
      </c>
      <c r="I1036" s="185">
        <v>499</v>
      </c>
      <c r="J1036" s="436">
        <v>21</v>
      </c>
      <c r="K1036" s="437" t="s">
        <v>1710</v>
      </c>
      <c r="L1036" s="470">
        <f t="shared" si="29"/>
        <v>0</v>
      </c>
      <c r="M1036" s="479" t="s">
        <v>1229</v>
      </c>
    </row>
    <row r="1037" spans="6:13" ht="13.5" customHeight="1">
      <c r="F1037" s="183" t="s">
        <v>336</v>
      </c>
      <c r="G1037" s="184" t="s">
        <v>1262</v>
      </c>
      <c r="H1037" s="211">
        <v>0</v>
      </c>
      <c r="I1037" s="185">
        <v>499</v>
      </c>
      <c r="J1037" s="436">
        <v>21</v>
      </c>
      <c r="K1037" s="437" t="s">
        <v>1710</v>
      </c>
      <c r="L1037" s="470">
        <f t="shared" si="29"/>
        <v>0</v>
      </c>
      <c r="M1037" s="479" t="s">
        <v>1229</v>
      </c>
    </row>
    <row r="1038" spans="6:13" ht="13.5" customHeight="1">
      <c r="F1038" s="183" t="s">
        <v>338</v>
      </c>
      <c r="G1038" s="184" t="s">
        <v>1263</v>
      </c>
      <c r="H1038" s="211">
        <v>0</v>
      </c>
      <c r="I1038" s="185">
        <v>699</v>
      </c>
      <c r="J1038" s="436">
        <v>21</v>
      </c>
      <c r="K1038" s="437" t="s">
        <v>1710</v>
      </c>
      <c r="L1038" s="470">
        <f t="shared" si="29"/>
        <v>0</v>
      </c>
      <c r="M1038" s="479" t="s">
        <v>1229</v>
      </c>
    </row>
    <row r="1039" spans="6:13" ht="13.5" customHeight="1">
      <c r="F1039" s="183" t="s">
        <v>340</v>
      </c>
      <c r="G1039" s="184" t="s">
        <v>1264</v>
      </c>
      <c r="H1039" s="211">
        <v>0</v>
      </c>
      <c r="I1039" s="185">
        <v>499</v>
      </c>
      <c r="J1039" s="436">
        <v>21</v>
      </c>
      <c r="K1039" s="437" t="s">
        <v>1710</v>
      </c>
      <c r="L1039" s="470">
        <f t="shared" si="29"/>
        <v>0</v>
      </c>
      <c r="M1039" s="479" t="s">
        <v>1229</v>
      </c>
    </row>
    <row r="1040" spans="6:13" ht="13.5" customHeight="1">
      <c r="F1040" s="183" t="s">
        <v>342</v>
      </c>
      <c r="G1040" s="184" t="s">
        <v>1265</v>
      </c>
      <c r="H1040" s="211">
        <v>0</v>
      </c>
      <c r="I1040" s="185">
        <v>499</v>
      </c>
      <c r="J1040" s="436">
        <v>21</v>
      </c>
      <c r="K1040" s="437" t="s">
        <v>1710</v>
      </c>
      <c r="L1040" s="470">
        <f t="shared" si="29"/>
        <v>0</v>
      </c>
      <c r="M1040" s="479" t="s">
        <v>1229</v>
      </c>
    </row>
    <row r="1041" spans="6:13" ht="13.5" customHeight="1">
      <c r="F1041" s="183" t="s">
        <v>1152</v>
      </c>
      <c r="G1041" s="184" t="s">
        <v>1153</v>
      </c>
      <c r="H1041" s="211">
        <v>0</v>
      </c>
      <c r="I1041" s="185">
        <v>1799</v>
      </c>
      <c r="J1041" s="436">
        <v>21</v>
      </c>
      <c r="K1041" s="437" t="s">
        <v>1710</v>
      </c>
      <c r="L1041" s="470">
        <f t="shared" si="29"/>
        <v>0</v>
      </c>
      <c r="M1041" s="479" t="s">
        <v>1229</v>
      </c>
    </row>
    <row r="1042" spans="6:13" ht="13.5" customHeight="1">
      <c r="F1042" s="183" t="s">
        <v>1154</v>
      </c>
      <c r="G1042" s="184" t="s">
        <v>1155</v>
      </c>
      <c r="H1042" s="211">
        <v>0</v>
      </c>
      <c r="I1042" s="185">
        <v>899</v>
      </c>
      <c r="J1042" s="436">
        <v>21</v>
      </c>
      <c r="K1042" s="437" t="s">
        <v>1710</v>
      </c>
      <c r="L1042" s="470">
        <f t="shared" si="29"/>
        <v>0</v>
      </c>
      <c r="M1042" s="479" t="s">
        <v>1229</v>
      </c>
    </row>
    <row r="1043" spans="6:13" ht="13.5" customHeight="1">
      <c r="F1043" s="183" t="s">
        <v>1150</v>
      </c>
      <c r="G1043" s="184" t="s">
        <v>1151</v>
      </c>
      <c r="H1043" s="211">
        <v>0</v>
      </c>
      <c r="I1043" s="185">
        <v>1199</v>
      </c>
      <c r="J1043" s="436">
        <v>21</v>
      </c>
      <c r="K1043" s="437" t="s">
        <v>1710</v>
      </c>
      <c r="L1043" s="470">
        <f t="shared" si="29"/>
        <v>0</v>
      </c>
      <c r="M1043" s="479" t="s">
        <v>1229</v>
      </c>
    </row>
    <row r="1044" spans="6:13" ht="13.5" customHeight="1">
      <c r="F1044" s="183" t="s">
        <v>1266</v>
      </c>
      <c r="G1044" s="184" t="s">
        <v>1267</v>
      </c>
      <c r="H1044" s="211">
        <v>0</v>
      </c>
      <c r="I1044" s="185">
        <v>2599</v>
      </c>
      <c r="J1044" s="436">
        <v>21</v>
      </c>
      <c r="K1044" s="437" t="s">
        <v>1710</v>
      </c>
      <c r="L1044" s="470">
        <f t="shared" si="29"/>
        <v>0</v>
      </c>
      <c r="M1044" s="479" t="s">
        <v>1229</v>
      </c>
    </row>
    <row r="1045" spans="6:13" ht="13.5" customHeight="1">
      <c r="F1045" s="183" t="s">
        <v>1268</v>
      </c>
      <c r="G1045" s="184" t="s">
        <v>1269</v>
      </c>
      <c r="H1045" s="211">
        <v>0</v>
      </c>
      <c r="I1045" s="185">
        <v>3299</v>
      </c>
      <c r="J1045" s="436">
        <v>21</v>
      </c>
      <c r="K1045" s="437" t="s">
        <v>1710</v>
      </c>
      <c r="L1045" s="470">
        <f t="shared" si="29"/>
        <v>0</v>
      </c>
      <c r="M1045" s="479" t="s">
        <v>1229</v>
      </c>
    </row>
    <row r="1046" spans="6:13" ht="13.5" customHeight="1">
      <c r="F1046" s="183" t="s">
        <v>1158</v>
      </c>
      <c r="G1046" s="184" t="s">
        <v>1159</v>
      </c>
      <c r="H1046" s="211">
        <v>0</v>
      </c>
      <c r="I1046" s="185">
        <v>999</v>
      </c>
      <c r="J1046" s="436">
        <v>21</v>
      </c>
      <c r="K1046" s="437" t="s">
        <v>1710</v>
      </c>
      <c r="L1046" s="470">
        <f t="shared" si="29"/>
        <v>0</v>
      </c>
      <c r="M1046" s="479" t="s">
        <v>1229</v>
      </c>
    </row>
    <row r="1047" spans="6:13" ht="13.5" customHeight="1">
      <c r="F1047" s="183" t="s">
        <v>1270</v>
      </c>
      <c r="G1047" s="184" t="s">
        <v>1271</v>
      </c>
      <c r="H1047" s="211">
        <v>0</v>
      </c>
      <c r="I1047" s="185">
        <v>799</v>
      </c>
      <c r="J1047" s="436">
        <v>21</v>
      </c>
      <c r="K1047" s="437" t="s">
        <v>1710</v>
      </c>
      <c r="L1047" s="470">
        <f t="shared" si="29"/>
        <v>0</v>
      </c>
      <c r="M1047" s="479" t="s">
        <v>1229</v>
      </c>
    </row>
    <row r="1048" spans="6:13" ht="13.5" customHeight="1">
      <c r="F1048" s="183" t="s">
        <v>1272</v>
      </c>
      <c r="G1048" s="184" t="s">
        <v>1273</v>
      </c>
      <c r="H1048" s="211">
        <v>0</v>
      </c>
      <c r="I1048" s="185">
        <v>249</v>
      </c>
      <c r="J1048" s="436">
        <v>21</v>
      </c>
      <c r="K1048" s="437" t="s">
        <v>1710</v>
      </c>
      <c r="L1048" s="470">
        <f t="shared" si="29"/>
        <v>0</v>
      </c>
      <c r="M1048" s="479" t="s">
        <v>1229</v>
      </c>
    </row>
    <row r="1049" spans="6:13" ht="13.5" customHeight="1">
      <c r="F1049" s="183" t="s">
        <v>1274</v>
      </c>
      <c r="G1049" s="184" t="s">
        <v>1275</v>
      </c>
      <c r="H1049" s="211">
        <v>0</v>
      </c>
      <c r="I1049" s="185">
        <v>249</v>
      </c>
      <c r="J1049" s="436">
        <v>21</v>
      </c>
      <c r="K1049" s="437" t="s">
        <v>1710</v>
      </c>
      <c r="L1049" s="470">
        <f t="shared" si="29"/>
        <v>0</v>
      </c>
      <c r="M1049" s="479" t="s">
        <v>1229</v>
      </c>
    </row>
    <row r="1050" spans="6:13" ht="13.5" customHeight="1">
      <c r="F1050" s="183" t="s">
        <v>1276</v>
      </c>
      <c r="G1050" s="184" t="s">
        <v>1277</v>
      </c>
      <c r="H1050" s="211">
        <v>0</v>
      </c>
      <c r="I1050" s="185">
        <v>659</v>
      </c>
      <c r="J1050" s="436">
        <v>21</v>
      </c>
      <c r="K1050" s="437" t="s">
        <v>1710</v>
      </c>
      <c r="L1050" s="470">
        <f t="shared" si="29"/>
        <v>0</v>
      </c>
      <c r="M1050" s="479" t="s">
        <v>1229</v>
      </c>
    </row>
    <row r="1051" spans="6:13" ht="13.5" customHeight="1">
      <c r="F1051" s="183" t="s">
        <v>1278</v>
      </c>
      <c r="G1051" s="184" t="s">
        <v>1279</v>
      </c>
      <c r="H1051" s="211">
        <v>0</v>
      </c>
      <c r="I1051" s="185">
        <v>759</v>
      </c>
      <c r="J1051" s="436">
        <v>21</v>
      </c>
      <c r="K1051" s="437" t="s">
        <v>1710</v>
      </c>
      <c r="L1051" s="470">
        <f t="shared" si="29"/>
        <v>0</v>
      </c>
      <c r="M1051" s="479" t="s">
        <v>1229</v>
      </c>
    </row>
    <row r="1052" spans="6:13" ht="13.5" customHeight="1">
      <c r="F1052" s="183" t="s">
        <v>1169</v>
      </c>
      <c r="G1052" s="184" t="s">
        <v>1280</v>
      </c>
      <c r="H1052" s="211">
        <v>0</v>
      </c>
      <c r="I1052" s="185">
        <v>1199</v>
      </c>
      <c r="J1052" s="436">
        <v>21</v>
      </c>
      <c r="K1052" s="437" t="s">
        <v>1710</v>
      </c>
      <c r="L1052" s="470">
        <f t="shared" si="29"/>
        <v>0</v>
      </c>
      <c r="M1052" s="479" t="s">
        <v>1229</v>
      </c>
    </row>
    <row r="1053" spans="6:13" ht="13.5" customHeight="1">
      <c r="F1053" s="183" t="s">
        <v>1171</v>
      </c>
      <c r="G1053" s="184" t="s">
        <v>1281</v>
      </c>
      <c r="H1053" s="211">
        <v>0</v>
      </c>
      <c r="I1053" s="185">
        <v>1199</v>
      </c>
      <c r="J1053" s="436">
        <v>21</v>
      </c>
      <c r="K1053" s="437" t="s">
        <v>1710</v>
      </c>
      <c r="L1053" s="470">
        <f t="shared" si="29"/>
        <v>0</v>
      </c>
      <c r="M1053" s="479" t="s">
        <v>1229</v>
      </c>
    </row>
    <row r="1054" spans="6:13" ht="13.5" customHeight="1">
      <c r="F1054" s="183" t="s">
        <v>1173</v>
      </c>
      <c r="G1054" s="184" t="s">
        <v>1282</v>
      </c>
      <c r="H1054" s="211">
        <v>0</v>
      </c>
      <c r="I1054" s="185">
        <v>1199</v>
      </c>
      <c r="J1054" s="436">
        <v>21</v>
      </c>
      <c r="K1054" s="437" t="s">
        <v>1710</v>
      </c>
      <c r="L1054" s="470">
        <f t="shared" si="29"/>
        <v>0</v>
      </c>
      <c r="M1054" s="479" t="s">
        <v>1229</v>
      </c>
    </row>
    <row r="1055" spans="6:13" ht="13.5" customHeight="1">
      <c r="F1055" s="183" t="s">
        <v>1283</v>
      </c>
      <c r="G1055" s="184" t="s">
        <v>1284</v>
      </c>
      <c r="H1055" s="211">
        <v>0</v>
      </c>
      <c r="I1055" s="185">
        <v>3699</v>
      </c>
      <c r="J1055" s="436">
        <v>21</v>
      </c>
      <c r="K1055" s="437" t="s">
        <v>1710</v>
      </c>
      <c r="L1055" s="470">
        <f t="shared" si="29"/>
        <v>0</v>
      </c>
      <c r="M1055" s="479" t="s">
        <v>1229</v>
      </c>
    </row>
    <row r="1056" spans="6:13" ht="13.5" customHeight="1">
      <c r="F1056" s="183" t="s">
        <v>1285</v>
      </c>
      <c r="G1056" s="184" t="s">
        <v>1286</v>
      </c>
      <c r="H1056" s="211">
        <v>0</v>
      </c>
      <c r="I1056" s="185">
        <v>2499</v>
      </c>
      <c r="J1056" s="436">
        <v>21</v>
      </c>
      <c r="K1056" s="437" t="s">
        <v>1710</v>
      </c>
      <c r="L1056" s="470">
        <f t="shared" si="29"/>
        <v>0</v>
      </c>
      <c r="M1056" s="479" t="s">
        <v>1229</v>
      </c>
    </row>
    <row r="1057" spans="6:13" ht="13.5" customHeight="1">
      <c r="F1057" s="183" t="s">
        <v>1287</v>
      </c>
      <c r="G1057" s="184" t="s">
        <v>1288</v>
      </c>
      <c r="H1057" s="211">
        <v>0</v>
      </c>
      <c r="I1057" s="185">
        <v>499</v>
      </c>
      <c r="J1057" s="436">
        <v>21</v>
      </c>
      <c r="K1057" s="437" t="s">
        <v>1710</v>
      </c>
      <c r="L1057" s="470">
        <f t="shared" si="29"/>
        <v>0</v>
      </c>
      <c r="M1057" s="479" t="s">
        <v>1229</v>
      </c>
    </row>
    <row r="1058" spans="6:13" ht="13.5" customHeight="1">
      <c r="F1058" s="183" t="s">
        <v>1289</v>
      </c>
      <c r="G1058" s="184" t="s">
        <v>1290</v>
      </c>
      <c r="H1058" s="211">
        <v>0</v>
      </c>
      <c r="I1058" s="185">
        <v>799</v>
      </c>
      <c r="J1058" s="436">
        <v>21</v>
      </c>
      <c r="K1058" s="437" t="s">
        <v>1710</v>
      </c>
      <c r="L1058" s="470">
        <f t="shared" si="29"/>
        <v>0</v>
      </c>
      <c r="M1058" s="479" t="s">
        <v>1229</v>
      </c>
    </row>
    <row r="1059" spans="6:13" ht="13.5" customHeight="1">
      <c r="F1059" s="183" t="s">
        <v>1291</v>
      </c>
      <c r="G1059" s="184" t="s">
        <v>1292</v>
      </c>
      <c r="H1059" s="211">
        <v>0</v>
      </c>
      <c r="I1059" s="185">
        <v>2599</v>
      </c>
      <c r="J1059" s="436">
        <v>21</v>
      </c>
      <c r="K1059" s="437" t="s">
        <v>1710</v>
      </c>
      <c r="L1059" s="470">
        <f t="shared" si="29"/>
        <v>0</v>
      </c>
      <c r="M1059" s="479" t="s">
        <v>1229</v>
      </c>
    </row>
    <row r="1060" spans="6:13" ht="13.5" customHeight="1">
      <c r="F1060" s="183" t="s">
        <v>1293</v>
      </c>
      <c r="G1060" s="184" t="s">
        <v>1294</v>
      </c>
      <c r="H1060" s="211">
        <v>0</v>
      </c>
      <c r="I1060" s="185">
        <v>3499</v>
      </c>
      <c r="J1060" s="436">
        <v>21</v>
      </c>
      <c r="K1060" s="437" t="s">
        <v>1710</v>
      </c>
      <c r="L1060" s="470">
        <f t="shared" si="29"/>
        <v>0</v>
      </c>
      <c r="M1060" s="479" t="s">
        <v>1229</v>
      </c>
    </row>
    <row r="1061" spans="6:13" ht="13.5" customHeight="1">
      <c r="F1061" s="183" t="s">
        <v>1295</v>
      </c>
      <c r="G1061" s="184" t="s">
        <v>1296</v>
      </c>
      <c r="H1061" s="211">
        <v>0</v>
      </c>
      <c r="I1061" s="185">
        <v>3799</v>
      </c>
      <c r="J1061" s="436">
        <v>21</v>
      </c>
      <c r="K1061" s="437" t="s">
        <v>1710</v>
      </c>
      <c r="L1061" s="470">
        <f t="shared" si="29"/>
        <v>0</v>
      </c>
      <c r="M1061" s="479" t="s">
        <v>1229</v>
      </c>
    </row>
    <row r="1062" spans="6:13" ht="13.5" customHeight="1">
      <c r="F1062" s="183" t="s">
        <v>1297</v>
      </c>
      <c r="G1062" s="184" t="s">
        <v>1298</v>
      </c>
      <c r="H1062" s="211">
        <v>0</v>
      </c>
      <c r="I1062" s="185">
        <v>1899</v>
      </c>
      <c r="J1062" s="436">
        <v>21</v>
      </c>
      <c r="K1062" s="437" t="s">
        <v>1710</v>
      </c>
      <c r="L1062" s="470">
        <f t="shared" si="29"/>
        <v>0</v>
      </c>
      <c r="M1062" s="479" t="s">
        <v>1229</v>
      </c>
    </row>
    <row r="1063" spans="6:13" ht="13.5" customHeight="1">
      <c r="F1063" s="183" t="s">
        <v>1299</v>
      </c>
      <c r="G1063" s="184" t="s">
        <v>1300</v>
      </c>
      <c r="H1063" s="211">
        <v>0</v>
      </c>
      <c r="I1063" s="185">
        <v>999</v>
      </c>
      <c r="J1063" s="436">
        <v>21</v>
      </c>
      <c r="K1063" s="437" t="s">
        <v>1710</v>
      </c>
      <c r="L1063" s="470">
        <f t="shared" si="29"/>
        <v>0</v>
      </c>
      <c r="M1063" s="479" t="s">
        <v>1229</v>
      </c>
    </row>
    <row r="1064" spans="6:13" ht="13.5" customHeight="1">
      <c r="F1064" s="183" t="s">
        <v>1177</v>
      </c>
      <c r="G1064" s="184" t="s">
        <v>1301</v>
      </c>
      <c r="H1064" s="211">
        <v>0</v>
      </c>
      <c r="I1064" s="185">
        <v>399</v>
      </c>
      <c r="J1064" s="436">
        <v>21</v>
      </c>
      <c r="K1064" s="437" t="s">
        <v>1710</v>
      </c>
      <c r="L1064" s="470">
        <f t="shared" si="29"/>
        <v>0</v>
      </c>
      <c r="M1064" s="479" t="s">
        <v>1229</v>
      </c>
    </row>
    <row r="1065" spans="6:13" ht="13.5" customHeight="1">
      <c r="F1065" s="183" t="s">
        <v>1302</v>
      </c>
      <c r="G1065" s="184" t="s">
        <v>1303</v>
      </c>
      <c r="H1065" s="211">
        <v>0</v>
      </c>
      <c r="I1065" s="185">
        <v>1899</v>
      </c>
      <c r="J1065" s="436">
        <v>21</v>
      </c>
      <c r="K1065" s="437" t="s">
        <v>1710</v>
      </c>
      <c r="L1065" s="470">
        <f t="shared" si="29"/>
        <v>0</v>
      </c>
      <c r="M1065" s="479" t="s">
        <v>1229</v>
      </c>
    </row>
    <row r="1066" spans="6:13" ht="13.5" customHeight="1">
      <c r="F1066" s="183" t="s">
        <v>1179</v>
      </c>
      <c r="G1066" s="184" t="s">
        <v>1304</v>
      </c>
      <c r="H1066" s="211">
        <v>0</v>
      </c>
      <c r="I1066" s="185">
        <v>599</v>
      </c>
      <c r="J1066" s="436">
        <v>21</v>
      </c>
      <c r="K1066" s="437" t="s">
        <v>1710</v>
      </c>
      <c r="L1066" s="470">
        <f t="shared" si="29"/>
        <v>0</v>
      </c>
      <c r="M1066" s="479" t="s">
        <v>1229</v>
      </c>
    </row>
    <row r="1067" spans="6:13" ht="13.5" customHeight="1">
      <c r="F1067" s="183" t="s">
        <v>1181</v>
      </c>
      <c r="G1067" s="184" t="s">
        <v>1182</v>
      </c>
      <c r="H1067" s="211">
        <v>0</v>
      </c>
      <c r="I1067" s="185">
        <v>699</v>
      </c>
      <c r="J1067" s="436">
        <v>21</v>
      </c>
      <c r="K1067" s="437" t="s">
        <v>1710</v>
      </c>
      <c r="L1067" s="470">
        <f t="shared" si="29"/>
        <v>0</v>
      </c>
      <c r="M1067" s="479" t="s">
        <v>1229</v>
      </c>
    </row>
    <row r="1068" spans="6:13" ht="13.5" customHeight="1">
      <c r="F1068" s="183" t="s">
        <v>1183</v>
      </c>
      <c r="G1068" s="184" t="s">
        <v>1184</v>
      </c>
      <c r="H1068" s="211">
        <v>0</v>
      </c>
      <c r="I1068" s="185">
        <v>999</v>
      </c>
      <c r="J1068" s="436">
        <v>21</v>
      </c>
      <c r="K1068" s="437" t="s">
        <v>1710</v>
      </c>
      <c r="L1068" s="470">
        <f t="shared" si="29"/>
        <v>0</v>
      </c>
      <c r="M1068" s="479" t="s">
        <v>1229</v>
      </c>
    </row>
    <row r="1069" spans="6:13" ht="13.5" customHeight="1">
      <c r="F1069" s="183" t="s">
        <v>1305</v>
      </c>
      <c r="G1069" s="184" t="s">
        <v>1306</v>
      </c>
      <c r="H1069" s="211">
        <v>0</v>
      </c>
      <c r="I1069" s="185">
        <v>8999</v>
      </c>
      <c r="J1069" s="436">
        <v>21</v>
      </c>
      <c r="K1069" s="437" t="s">
        <v>1710</v>
      </c>
      <c r="L1069" s="470">
        <f t="shared" si="29"/>
        <v>0</v>
      </c>
      <c r="M1069" s="479" t="s">
        <v>1229</v>
      </c>
    </row>
    <row r="1070" spans="6:13" ht="13.5" customHeight="1">
      <c r="F1070" s="183" t="s">
        <v>1307</v>
      </c>
      <c r="G1070" s="184" t="s">
        <v>1308</v>
      </c>
      <c r="H1070" s="211">
        <v>0</v>
      </c>
      <c r="I1070" s="185">
        <v>1599</v>
      </c>
      <c r="J1070" s="436">
        <v>21</v>
      </c>
      <c r="K1070" s="437" t="s">
        <v>1710</v>
      </c>
      <c r="L1070" s="470">
        <f t="shared" si="29"/>
        <v>0</v>
      </c>
      <c r="M1070" s="479" t="s">
        <v>1229</v>
      </c>
    </row>
    <row r="1071" spans="6:13" ht="13.5" customHeight="1">
      <c r="F1071" s="183" t="s">
        <v>1309</v>
      </c>
      <c r="G1071" s="184" t="s">
        <v>1310</v>
      </c>
      <c r="H1071" s="211">
        <v>0</v>
      </c>
      <c r="I1071" s="185">
        <v>9999</v>
      </c>
      <c r="J1071" s="436">
        <v>21</v>
      </c>
      <c r="K1071" s="437" t="s">
        <v>1710</v>
      </c>
      <c r="L1071" s="470">
        <f t="shared" si="29"/>
        <v>0</v>
      </c>
      <c r="M1071" s="479" t="s">
        <v>1229</v>
      </c>
    </row>
    <row r="1072" spans="6:13" ht="13.5" customHeight="1">
      <c r="F1072" s="183" t="s">
        <v>1311</v>
      </c>
      <c r="G1072" s="184" t="s">
        <v>1312</v>
      </c>
      <c r="H1072" s="211">
        <v>0</v>
      </c>
      <c r="I1072" s="185">
        <v>5999</v>
      </c>
      <c r="J1072" s="436">
        <v>21</v>
      </c>
      <c r="K1072" s="437" t="s">
        <v>1710</v>
      </c>
      <c r="L1072" s="470">
        <f t="shared" si="29"/>
        <v>0</v>
      </c>
      <c r="M1072" s="479" t="s">
        <v>1229</v>
      </c>
    </row>
    <row r="1073" spans="6:13" ht="13.5" customHeight="1">
      <c r="F1073" s="183" t="s">
        <v>1313</v>
      </c>
      <c r="G1073" s="184" t="s">
        <v>1314</v>
      </c>
      <c r="H1073" s="211">
        <v>0</v>
      </c>
      <c r="I1073" s="185">
        <v>5999</v>
      </c>
      <c r="J1073" s="436">
        <v>21</v>
      </c>
      <c r="K1073" s="437" t="s">
        <v>1710</v>
      </c>
      <c r="L1073" s="470">
        <f t="shared" si="29"/>
        <v>0</v>
      </c>
      <c r="M1073" s="479" t="s">
        <v>1229</v>
      </c>
    </row>
    <row r="1074" spans="6:13" ht="13.5" customHeight="1">
      <c r="F1074" s="183" t="s">
        <v>1315</v>
      </c>
      <c r="G1074" s="184" t="s">
        <v>1316</v>
      </c>
      <c r="H1074" s="211">
        <v>0</v>
      </c>
      <c r="I1074" s="185">
        <v>7999</v>
      </c>
      <c r="J1074" s="436">
        <v>21</v>
      </c>
      <c r="K1074" s="437" t="s">
        <v>1710</v>
      </c>
      <c r="L1074" s="470">
        <f t="shared" si="29"/>
        <v>0</v>
      </c>
      <c r="M1074" s="479" t="s">
        <v>1229</v>
      </c>
    </row>
    <row r="1075" spans="6:13" ht="13.5" customHeight="1">
      <c r="F1075" s="183" t="s">
        <v>1317</v>
      </c>
      <c r="G1075" s="184" t="s">
        <v>1318</v>
      </c>
      <c r="H1075" s="211">
        <v>0</v>
      </c>
      <c r="I1075" s="185">
        <v>5999</v>
      </c>
      <c r="J1075" s="436">
        <v>21</v>
      </c>
      <c r="K1075" s="437" t="s">
        <v>1710</v>
      </c>
      <c r="L1075" s="470">
        <f t="shared" si="29"/>
        <v>0</v>
      </c>
      <c r="M1075" s="479" t="s">
        <v>1229</v>
      </c>
    </row>
    <row r="1076" spans="6:13" ht="13.5" customHeight="1">
      <c r="F1076" s="183" t="s">
        <v>1319</v>
      </c>
      <c r="G1076" s="184" t="s">
        <v>1320</v>
      </c>
      <c r="H1076" s="211">
        <v>0</v>
      </c>
      <c r="I1076" s="185">
        <v>8393</v>
      </c>
      <c r="J1076" s="436">
        <v>21</v>
      </c>
      <c r="K1076" s="437" t="s">
        <v>1710</v>
      </c>
      <c r="L1076" s="470">
        <f t="shared" si="29"/>
        <v>0</v>
      </c>
      <c r="M1076" s="479" t="s">
        <v>1229</v>
      </c>
    </row>
    <row r="1077" spans="6:13" ht="13.5" customHeight="1">
      <c r="F1077" s="183" t="s">
        <v>1321</v>
      </c>
      <c r="G1077" s="184" t="s">
        <v>1322</v>
      </c>
      <c r="H1077" s="211">
        <v>0</v>
      </c>
      <c r="I1077" s="185">
        <v>299</v>
      </c>
      <c r="J1077" s="436">
        <v>21</v>
      </c>
      <c r="K1077" s="437" t="s">
        <v>1710</v>
      </c>
      <c r="L1077" s="470">
        <f t="shared" si="29"/>
        <v>0</v>
      </c>
      <c r="M1077" s="479" t="s">
        <v>1229</v>
      </c>
    </row>
    <row r="1078" spans="6:13" ht="13.5" customHeight="1">
      <c r="F1078" s="183" t="s">
        <v>1323</v>
      </c>
      <c r="G1078" s="184" t="s">
        <v>1324</v>
      </c>
      <c r="H1078" s="211">
        <v>0</v>
      </c>
      <c r="I1078" s="185">
        <v>249</v>
      </c>
      <c r="J1078" s="436">
        <v>21</v>
      </c>
      <c r="K1078" s="437" t="s">
        <v>1710</v>
      </c>
      <c r="L1078" s="470">
        <f t="shared" si="29"/>
        <v>0</v>
      </c>
      <c r="M1078" s="479" t="s">
        <v>1229</v>
      </c>
    </row>
    <row r="1079" spans="6:13" ht="13.5" customHeight="1">
      <c r="F1079" s="183" t="s">
        <v>1325</v>
      </c>
      <c r="G1079" s="184" t="s">
        <v>1326</v>
      </c>
      <c r="H1079" s="211">
        <v>0</v>
      </c>
      <c r="I1079" s="185">
        <v>299</v>
      </c>
      <c r="J1079" s="436">
        <v>21</v>
      </c>
      <c r="K1079" s="437" t="s">
        <v>1710</v>
      </c>
      <c r="L1079" s="470">
        <f t="shared" si="29"/>
        <v>0</v>
      </c>
      <c r="M1079" s="479" t="s">
        <v>1229</v>
      </c>
    </row>
    <row r="1080" spans="6:13" ht="13.5" customHeight="1">
      <c r="F1080" s="183" t="s">
        <v>1327</v>
      </c>
      <c r="G1080" s="184" t="s">
        <v>1328</v>
      </c>
      <c r="H1080" s="211">
        <v>0</v>
      </c>
      <c r="I1080" s="185">
        <v>199</v>
      </c>
      <c r="J1080" s="436">
        <v>21</v>
      </c>
      <c r="K1080" s="437" t="s">
        <v>1710</v>
      </c>
      <c r="L1080" s="470">
        <f t="shared" si="29"/>
        <v>0</v>
      </c>
      <c r="M1080" s="479" t="s">
        <v>1229</v>
      </c>
    </row>
    <row r="1081" spans="3:13" ht="13.5" customHeight="1">
      <c r="C1081" s="361" t="s">
        <v>1329</v>
      </c>
      <c r="F1081" s="149" t="s">
        <v>1331</v>
      </c>
      <c r="G1081" s="150" t="s">
        <v>1332</v>
      </c>
      <c r="H1081" s="211">
        <v>0</v>
      </c>
      <c r="I1081" s="151">
        <v>5599</v>
      </c>
      <c r="J1081" s="463">
        <v>21</v>
      </c>
      <c r="K1081" s="464" t="s">
        <v>1710</v>
      </c>
      <c r="L1081" s="470">
        <f t="shared" si="29"/>
        <v>0</v>
      </c>
      <c r="M1081" s="511" t="s">
        <v>1329</v>
      </c>
    </row>
    <row r="1082" spans="6:13" ht="13.5" customHeight="1">
      <c r="F1082" s="149" t="s">
        <v>1333</v>
      </c>
      <c r="G1082" s="150" t="s">
        <v>1334</v>
      </c>
      <c r="H1082" s="211">
        <v>0</v>
      </c>
      <c r="I1082" s="151">
        <v>6699</v>
      </c>
      <c r="J1082" s="463">
        <v>21</v>
      </c>
      <c r="K1082" s="464" t="s">
        <v>1710</v>
      </c>
      <c r="L1082" s="470">
        <f t="shared" si="29"/>
        <v>0</v>
      </c>
      <c r="M1082" s="511" t="s">
        <v>1329</v>
      </c>
    </row>
    <row r="1083" spans="6:13" ht="13.5" customHeight="1">
      <c r="F1083" s="149" t="s">
        <v>1335</v>
      </c>
      <c r="G1083" s="150" t="s">
        <v>1336</v>
      </c>
      <c r="H1083" s="211">
        <v>0</v>
      </c>
      <c r="I1083" s="151">
        <v>2499</v>
      </c>
      <c r="J1083" s="463">
        <v>21</v>
      </c>
      <c r="K1083" s="464" t="s">
        <v>1710</v>
      </c>
      <c r="L1083" s="470">
        <f t="shared" si="29"/>
        <v>0</v>
      </c>
      <c r="M1083" s="511" t="s">
        <v>1329</v>
      </c>
    </row>
    <row r="1084" spans="6:13" ht="13.5" customHeight="1">
      <c r="F1084" s="149" t="s">
        <v>1337</v>
      </c>
      <c r="G1084" s="150" t="s">
        <v>1338</v>
      </c>
      <c r="H1084" s="211">
        <v>0</v>
      </c>
      <c r="I1084" s="151">
        <v>3199</v>
      </c>
      <c r="J1084" s="463">
        <v>21</v>
      </c>
      <c r="K1084" s="464" t="s">
        <v>1710</v>
      </c>
      <c r="L1084" s="470">
        <f t="shared" si="29"/>
        <v>0</v>
      </c>
      <c r="M1084" s="511" t="s">
        <v>1329</v>
      </c>
    </row>
    <row r="1085" spans="6:13" ht="13.5" customHeight="1">
      <c r="F1085" s="149" t="s">
        <v>1339</v>
      </c>
      <c r="G1085" s="150" t="s">
        <v>1340</v>
      </c>
      <c r="H1085" s="211">
        <v>0</v>
      </c>
      <c r="I1085" s="151">
        <v>1999</v>
      </c>
      <c r="J1085" s="463">
        <v>21</v>
      </c>
      <c r="K1085" s="464" t="s">
        <v>1710</v>
      </c>
      <c r="L1085" s="470">
        <f t="shared" si="29"/>
        <v>0</v>
      </c>
      <c r="M1085" s="511" t="s">
        <v>1329</v>
      </c>
    </row>
    <row r="1086" spans="6:13" ht="13.5" customHeight="1">
      <c r="F1086" s="149" t="s">
        <v>1341</v>
      </c>
      <c r="G1086" s="150" t="s">
        <v>1342</v>
      </c>
      <c r="H1086" s="211">
        <v>0</v>
      </c>
      <c r="I1086" s="151">
        <v>6372</v>
      </c>
      <c r="J1086" s="463">
        <v>21</v>
      </c>
      <c r="K1086" s="464" t="s">
        <v>1710</v>
      </c>
      <c r="L1086" s="470">
        <f t="shared" si="29"/>
        <v>0</v>
      </c>
      <c r="M1086" s="511" t="s">
        <v>1329</v>
      </c>
    </row>
    <row r="1087" spans="6:13" ht="13.5" customHeight="1">
      <c r="F1087" s="149" t="s">
        <v>1343</v>
      </c>
      <c r="G1087" s="150" t="s">
        <v>1344</v>
      </c>
      <c r="H1087" s="211">
        <v>0</v>
      </c>
      <c r="I1087" s="151">
        <v>2499</v>
      </c>
      <c r="J1087" s="463">
        <v>21</v>
      </c>
      <c r="K1087" s="464" t="s">
        <v>1710</v>
      </c>
      <c r="L1087" s="470">
        <f t="shared" si="29"/>
        <v>0</v>
      </c>
      <c r="M1087" s="511" t="s">
        <v>1329</v>
      </c>
    </row>
    <row r="1088" spans="6:13" ht="13.5" customHeight="1">
      <c r="F1088" s="149" t="s">
        <v>1345</v>
      </c>
      <c r="G1088" s="150" t="s">
        <v>1346</v>
      </c>
      <c r="H1088" s="211">
        <v>0</v>
      </c>
      <c r="I1088" s="151">
        <v>2399</v>
      </c>
      <c r="J1088" s="463">
        <v>21</v>
      </c>
      <c r="K1088" s="464" t="s">
        <v>1710</v>
      </c>
      <c r="L1088" s="470">
        <f t="shared" si="29"/>
        <v>0</v>
      </c>
      <c r="M1088" s="511" t="s">
        <v>1329</v>
      </c>
    </row>
    <row r="1089" spans="6:13" ht="13.5" customHeight="1">
      <c r="F1089" s="149" t="s">
        <v>1347</v>
      </c>
      <c r="G1089" s="150" t="s">
        <v>1348</v>
      </c>
      <c r="H1089" s="211">
        <v>0</v>
      </c>
      <c r="I1089" s="151">
        <v>2699</v>
      </c>
      <c r="J1089" s="463">
        <v>21</v>
      </c>
      <c r="K1089" s="464" t="s">
        <v>1710</v>
      </c>
      <c r="L1089" s="470">
        <f t="shared" si="29"/>
        <v>0</v>
      </c>
      <c r="M1089" s="511" t="s">
        <v>1329</v>
      </c>
    </row>
    <row r="1090" spans="6:13" ht="13.5" customHeight="1">
      <c r="F1090" s="152" t="s">
        <v>428</v>
      </c>
      <c r="G1090" s="153" t="s">
        <v>429</v>
      </c>
      <c r="H1090" s="211">
        <v>0</v>
      </c>
      <c r="I1090" s="154">
        <v>1799</v>
      </c>
      <c r="J1090" s="463">
        <v>21</v>
      </c>
      <c r="K1090" s="464" t="s">
        <v>1710</v>
      </c>
      <c r="L1090" s="470">
        <f t="shared" si="29"/>
        <v>0</v>
      </c>
      <c r="M1090" s="511" t="s">
        <v>1329</v>
      </c>
    </row>
    <row r="1091" spans="6:13" ht="13.5" customHeight="1">
      <c r="F1091" s="152" t="s">
        <v>430</v>
      </c>
      <c r="G1091" s="153" t="s">
        <v>431</v>
      </c>
      <c r="H1091" s="211">
        <v>0</v>
      </c>
      <c r="I1091" s="154">
        <v>1799</v>
      </c>
      <c r="J1091" s="463">
        <v>21</v>
      </c>
      <c r="K1091" s="464" t="s">
        <v>1710</v>
      </c>
      <c r="L1091" s="470">
        <f t="shared" si="29"/>
        <v>0</v>
      </c>
      <c r="M1091" s="511" t="s">
        <v>1329</v>
      </c>
    </row>
    <row r="1092" spans="6:13" ht="13.5" customHeight="1">
      <c r="F1092" s="152" t="s">
        <v>432</v>
      </c>
      <c r="G1092" s="153" t="s">
        <v>433</v>
      </c>
      <c r="H1092" s="211">
        <v>0</v>
      </c>
      <c r="I1092" s="154">
        <v>1799</v>
      </c>
      <c r="J1092" s="463">
        <v>21</v>
      </c>
      <c r="K1092" s="464" t="s">
        <v>1710</v>
      </c>
      <c r="L1092" s="470">
        <f t="shared" si="29"/>
        <v>0</v>
      </c>
      <c r="M1092" s="511" t="s">
        <v>1329</v>
      </c>
    </row>
    <row r="1093" spans="6:13" ht="13.5" customHeight="1">
      <c r="F1093" s="152" t="s">
        <v>434</v>
      </c>
      <c r="G1093" s="153" t="s">
        <v>435</v>
      </c>
      <c r="H1093" s="211">
        <v>0</v>
      </c>
      <c r="I1093" s="154">
        <v>1799</v>
      </c>
      <c r="J1093" s="463">
        <v>21</v>
      </c>
      <c r="K1093" s="464" t="s">
        <v>1710</v>
      </c>
      <c r="L1093" s="470">
        <f t="shared" si="29"/>
        <v>0</v>
      </c>
      <c r="M1093" s="511" t="s">
        <v>1329</v>
      </c>
    </row>
    <row r="1094" spans="6:13" ht="13.5" customHeight="1">
      <c r="F1094" s="149" t="s">
        <v>877</v>
      </c>
      <c r="G1094" s="150" t="s">
        <v>878</v>
      </c>
      <c r="H1094" s="211">
        <v>0</v>
      </c>
      <c r="I1094" s="151">
        <v>799</v>
      </c>
      <c r="J1094" s="463">
        <v>21</v>
      </c>
      <c r="K1094" s="464" t="s">
        <v>1710</v>
      </c>
      <c r="L1094" s="470">
        <f t="shared" si="29"/>
        <v>0</v>
      </c>
      <c r="M1094" s="511" t="s">
        <v>1329</v>
      </c>
    </row>
    <row r="1095" spans="6:13" ht="13.5" customHeight="1">
      <c r="F1095" s="149" t="s">
        <v>879</v>
      </c>
      <c r="G1095" s="150" t="s">
        <v>880</v>
      </c>
      <c r="H1095" s="211">
        <v>0</v>
      </c>
      <c r="I1095" s="151">
        <v>1399</v>
      </c>
      <c r="J1095" s="463">
        <v>21</v>
      </c>
      <c r="K1095" s="464" t="s">
        <v>1710</v>
      </c>
      <c r="L1095" s="470">
        <f aca="true" t="shared" si="30" ref="L1095:L1158">PRODUCT(H1095,I1095)</f>
        <v>0</v>
      </c>
      <c r="M1095" s="511" t="s">
        <v>1329</v>
      </c>
    </row>
    <row r="1096" spans="6:13" ht="13.5" customHeight="1">
      <c r="F1096" s="149" t="s">
        <v>881</v>
      </c>
      <c r="G1096" s="150" t="s">
        <v>882</v>
      </c>
      <c r="H1096" s="211">
        <v>0</v>
      </c>
      <c r="I1096" s="151">
        <v>1399</v>
      </c>
      <c r="J1096" s="463">
        <v>21</v>
      </c>
      <c r="K1096" s="464" t="s">
        <v>1710</v>
      </c>
      <c r="L1096" s="470">
        <f t="shared" si="30"/>
        <v>0</v>
      </c>
      <c r="M1096" s="511" t="s">
        <v>1329</v>
      </c>
    </row>
    <row r="1097" spans="6:13" ht="13.5" customHeight="1">
      <c r="F1097" s="149" t="s">
        <v>883</v>
      </c>
      <c r="G1097" s="150" t="s">
        <v>884</v>
      </c>
      <c r="H1097" s="211">
        <v>0</v>
      </c>
      <c r="I1097" s="151">
        <v>699</v>
      </c>
      <c r="J1097" s="463">
        <v>21</v>
      </c>
      <c r="K1097" s="464" t="s">
        <v>1710</v>
      </c>
      <c r="L1097" s="470">
        <f t="shared" si="30"/>
        <v>0</v>
      </c>
      <c r="M1097" s="511" t="s">
        <v>1329</v>
      </c>
    </row>
    <row r="1098" spans="6:13" ht="13.5" customHeight="1">
      <c r="F1098" s="149" t="s">
        <v>885</v>
      </c>
      <c r="G1098" s="150" t="s">
        <v>886</v>
      </c>
      <c r="H1098" s="211">
        <v>0</v>
      </c>
      <c r="I1098" s="151">
        <v>169</v>
      </c>
      <c r="J1098" s="463">
        <v>21</v>
      </c>
      <c r="K1098" s="464" t="s">
        <v>1710</v>
      </c>
      <c r="L1098" s="470">
        <f t="shared" si="30"/>
        <v>0</v>
      </c>
      <c r="M1098" s="511" t="s">
        <v>1329</v>
      </c>
    </row>
    <row r="1099" spans="6:13" ht="13.5" customHeight="1">
      <c r="F1099" s="149" t="s">
        <v>887</v>
      </c>
      <c r="G1099" s="150" t="s">
        <v>888</v>
      </c>
      <c r="H1099" s="211">
        <v>0</v>
      </c>
      <c r="I1099" s="151">
        <v>169</v>
      </c>
      <c r="J1099" s="463">
        <v>21</v>
      </c>
      <c r="K1099" s="464" t="s">
        <v>1710</v>
      </c>
      <c r="L1099" s="470">
        <f t="shared" si="30"/>
        <v>0</v>
      </c>
      <c r="M1099" s="511" t="s">
        <v>1329</v>
      </c>
    </row>
    <row r="1100" spans="6:13" ht="13.5" customHeight="1">
      <c r="F1100" s="149" t="s">
        <v>889</v>
      </c>
      <c r="G1100" s="150" t="s">
        <v>890</v>
      </c>
      <c r="H1100" s="211">
        <v>0</v>
      </c>
      <c r="I1100" s="151">
        <v>169</v>
      </c>
      <c r="J1100" s="463">
        <v>21</v>
      </c>
      <c r="K1100" s="464" t="s">
        <v>1710</v>
      </c>
      <c r="L1100" s="470">
        <f t="shared" si="30"/>
        <v>0</v>
      </c>
      <c r="M1100" s="511" t="s">
        <v>1329</v>
      </c>
    </row>
    <row r="1101" spans="6:13" ht="13.5" customHeight="1">
      <c r="F1101" s="149" t="s">
        <v>891</v>
      </c>
      <c r="G1101" s="150" t="s">
        <v>892</v>
      </c>
      <c r="H1101" s="211">
        <v>0</v>
      </c>
      <c r="I1101" s="151">
        <v>169</v>
      </c>
      <c r="J1101" s="463">
        <v>21</v>
      </c>
      <c r="K1101" s="464" t="s">
        <v>1710</v>
      </c>
      <c r="L1101" s="470">
        <f t="shared" si="30"/>
        <v>0</v>
      </c>
      <c r="M1101" s="511" t="s">
        <v>1329</v>
      </c>
    </row>
    <row r="1102" spans="6:13" ht="13.5" customHeight="1">
      <c r="F1102" s="149" t="s">
        <v>893</v>
      </c>
      <c r="G1102" s="150" t="s">
        <v>894</v>
      </c>
      <c r="H1102" s="211">
        <v>0</v>
      </c>
      <c r="I1102" s="151">
        <v>259</v>
      </c>
      <c r="J1102" s="463">
        <v>21</v>
      </c>
      <c r="K1102" s="464" t="s">
        <v>1710</v>
      </c>
      <c r="L1102" s="470">
        <f t="shared" si="30"/>
        <v>0</v>
      </c>
      <c r="M1102" s="511" t="s">
        <v>1329</v>
      </c>
    </row>
    <row r="1103" spans="6:13" ht="13.5" customHeight="1">
      <c r="F1103" s="149" t="s">
        <v>895</v>
      </c>
      <c r="G1103" s="150" t="s">
        <v>896</v>
      </c>
      <c r="H1103" s="211">
        <v>0</v>
      </c>
      <c r="I1103" s="151">
        <v>259</v>
      </c>
      <c r="J1103" s="463">
        <v>21</v>
      </c>
      <c r="K1103" s="464" t="s">
        <v>1710</v>
      </c>
      <c r="L1103" s="470">
        <f t="shared" si="30"/>
        <v>0</v>
      </c>
      <c r="M1103" s="511" t="s">
        <v>1329</v>
      </c>
    </row>
    <row r="1104" spans="6:13" ht="13.5" customHeight="1">
      <c r="F1104" s="149" t="s">
        <v>897</v>
      </c>
      <c r="G1104" s="150" t="s">
        <v>898</v>
      </c>
      <c r="H1104" s="211">
        <v>0</v>
      </c>
      <c r="I1104" s="151">
        <v>259</v>
      </c>
      <c r="J1104" s="463">
        <v>21</v>
      </c>
      <c r="K1104" s="464" t="s">
        <v>1710</v>
      </c>
      <c r="L1104" s="470">
        <f t="shared" si="30"/>
        <v>0</v>
      </c>
      <c r="M1104" s="511" t="s">
        <v>1329</v>
      </c>
    </row>
    <row r="1105" spans="6:13" ht="13.5" customHeight="1">
      <c r="F1105" s="149" t="s">
        <v>899</v>
      </c>
      <c r="G1105" s="150" t="s">
        <v>900</v>
      </c>
      <c r="H1105" s="211">
        <v>0</v>
      </c>
      <c r="I1105" s="151">
        <v>259</v>
      </c>
      <c r="J1105" s="463">
        <v>21</v>
      </c>
      <c r="K1105" s="464" t="s">
        <v>1710</v>
      </c>
      <c r="L1105" s="470">
        <f t="shared" si="30"/>
        <v>0</v>
      </c>
      <c r="M1105" s="511" t="s">
        <v>1329</v>
      </c>
    </row>
    <row r="1106" spans="6:13" ht="13.5" customHeight="1">
      <c r="F1106" s="149" t="s">
        <v>901</v>
      </c>
      <c r="G1106" s="150" t="s">
        <v>902</v>
      </c>
      <c r="H1106" s="211">
        <v>0</v>
      </c>
      <c r="I1106" s="151">
        <v>399</v>
      </c>
      <c r="J1106" s="463">
        <v>21</v>
      </c>
      <c r="K1106" s="464" t="s">
        <v>1710</v>
      </c>
      <c r="L1106" s="470">
        <f t="shared" si="30"/>
        <v>0</v>
      </c>
      <c r="M1106" s="511" t="s">
        <v>1329</v>
      </c>
    </row>
    <row r="1107" spans="6:13" ht="13.5" customHeight="1">
      <c r="F1107" s="149" t="s">
        <v>903</v>
      </c>
      <c r="G1107" s="150" t="s">
        <v>904</v>
      </c>
      <c r="H1107" s="211">
        <v>0</v>
      </c>
      <c r="I1107" s="151">
        <v>399</v>
      </c>
      <c r="J1107" s="463">
        <v>21</v>
      </c>
      <c r="K1107" s="464" t="s">
        <v>1710</v>
      </c>
      <c r="L1107" s="470">
        <f t="shared" si="30"/>
        <v>0</v>
      </c>
      <c r="M1107" s="511" t="s">
        <v>1329</v>
      </c>
    </row>
    <row r="1108" spans="6:13" ht="13.5" customHeight="1">
      <c r="F1108" s="149" t="s">
        <v>905</v>
      </c>
      <c r="G1108" s="150" t="s">
        <v>906</v>
      </c>
      <c r="H1108" s="211">
        <v>0</v>
      </c>
      <c r="I1108" s="151">
        <v>399</v>
      </c>
      <c r="J1108" s="463">
        <v>21</v>
      </c>
      <c r="K1108" s="464" t="s">
        <v>1710</v>
      </c>
      <c r="L1108" s="470">
        <f t="shared" si="30"/>
        <v>0</v>
      </c>
      <c r="M1108" s="511" t="s">
        <v>1329</v>
      </c>
    </row>
    <row r="1109" spans="6:13" ht="13.5" customHeight="1">
      <c r="F1109" s="149" t="s">
        <v>907</v>
      </c>
      <c r="G1109" s="150" t="s">
        <v>908</v>
      </c>
      <c r="H1109" s="211">
        <v>0</v>
      </c>
      <c r="I1109" s="151">
        <v>399</v>
      </c>
      <c r="J1109" s="463">
        <v>21</v>
      </c>
      <c r="K1109" s="464" t="s">
        <v>1710</v>
      </c>
      <c r="L1109" s="470">
        <f t="shared" si="30"/>
        <v>0</v>
      </c>
      <c r="M1109" s="511" t="s">
        <v>1329</v>
      </c>
    </row>
    <row r="1110" spans="6:13" ht="13.5" customHeight="1">
      <c r="F1110" s="149" t="s">
        <v>909</v>
      </c>
      <c r="G1110" s="150" t="s">
        <v>917</v>
      </c>
      <c r="H1110" s="211">
        <v>0</v>
      </c>
      <c r="I1110" s="151">
        <v>599</v>
      </c>
      <c r="J1110" s="463">
        <v>21</v>
      </c>
      <c r="K1110" s="464" t="s">
        <v>1710</v>
      </c>
      <c r="L1110" s="470">
        <f t="shared" si="30"/>
        <v>0</v>
      </c>
      <c r="M1110" s="511" t="s">
        <v>1329</v>
      </c>
    </row>
    <row r="1111" spans="6:13" ht="13.5" customHeight="1">
      <c r="F1111" s="149" t="s">
        <v>910</v>
      </c>
      <c r="G1111" s="150" t="s">
        <v>911</v>
      </c>
      <c r="H1111" s="211">
        <v>0</v>
      </c>
      <c r="I1111" s="151">
        <v>599</v>
      </c>
      <c r="J1111" s="463">
        <v>21</v>
      </c>
      <c r="K1111" s="464" t="s">
        <v>1710</v>
      </c>
      <c r="L1111" s="470">
        <f t="shared" si="30"/>
        <v>0</v>
      </c>
      <c r="M1111" s="511" t="s">
        <v>1329</v>
      </c>
    </row>
    <row r="1112" spans="6:13" ht="13.5" customHeight="1">
      <c r="F1112" s="149" t="s">
        <v>912</v>
      </c>
      <c r="G1112" s="150" t="s">
        <v>913</v>
      </c>
      <c r="H1112" s="211">
        <v>0</v>
      </c>
      <c r="I1112" s="151">
        <v>599</v>
      </c>
      <c r="J1112" s="463">
        <v>21</v>
      </c>
      <c r="K1112" s="464" t="s">
        <v>1710</v>
      </c>
      <c r="L1112" s="470">
        <f t="shared" si="30"/>
        <v>0</v>
      </c>
      <c r="M1112" s="511" t="s">
        <v>1329</v>
      </c>
    </row>
    <row r="1113" spans="6:13" ht="13.5" customHeight="1">
      <c r="F1113" s="149" t="s">
        <v>914</v>
      </c>
      <c r="G1113" s="150" t="s">
        <v>915</v>
      </c>
      <c r="H1113" s="211">
        <v>0</v>
      </c>
      <c r="I1113" s="151">
        <v>599</v>
      </c>
      <c r="J1113" s="463">
        <v>21</v>
      </c>
      <c r="K1113" s="464" t="s">
        <v>1710</v>
      </c>
      <c r="L1113" s="470">
        <f t="shared" si="30"/>
        <v>0</v>
      </c>
      <c r="M1113" s="511" t="s">
        <v>1329</v>
      </c>
    </row>
    <row r="1114" spans="6:13" ht="13.5" customHeight="1">
      <c r="F1114" s="149" t="s">
        <v>916</v>
      </c>
      <c r="G1114" s="150" t="s">
        <v>918</v>
      </c>
      <c r="H1114" s="211">
        <v>0</v>
      </c>
      <c r="I1114" s="151">
        <v>899</v>
      </c>
      <c r="J1114" s="463">
        <v>21</v>
      </c>
      <c r="K1114" s="464" t="s">
        <v>1710</v>
      </c>
      <c r="L1114" s="470">
        <f t="shared" si="30"/>
        <v>0</v>
      </c>
      <c r="M1114" s="511" t="s">
        <v>1329</v>
      </c>
    </row>
    <row r="1115" spans="6:13" ht="13.5" customHeight="1">
      <c r="F1115" s="149" t="s">
        <v>919</v>
      </c>
      <c r="G1115" s="150" t="s">
        <v>920</v>
      </c>
      <c r="H1115" s="211">
        <v>0</v>
      </c>
      <c r="I1115" s="151">
        <v>899</v>
      </c>
      <c r="J1115" s="463">
        <v>21</v>
      </c>
      <c r="K1115" s="464" t="s">
        <v>1710</v>
      </c>
      <c r="L1115" s="470">
        <f t="shared" si="30"/>
        <v>0</v>
      </c>
      <c r="M1115" s="511" t="s">
        <v>1329</v>
      </c>
    </row>
    <row r="1116" spans="6:13" ht="13.5" customHeight="1">
      <c r="F1116" s="149" t="s">
        <v>921</v>
      </c>
      <c r="G1116" s="150" t="s">
        <v>922</v>
      </c>
      <c r="H1116" s="211">
        <v>0</v>
      </c>
      <c r="I1116" s="151">
        <v>899</v>
      </c>
      <c r="J1116" s="463">
        <v>21</v>
      </c>
      <c r="K1116" s="464" t="s">
        <v>1710</v>
      </c>
      <c r="L1116" s="470">
        <f t="shared" si="30"/>
        <v>0</v>
      </c>
      <c r="M1116" s="511" t="s">
        <v>1329</v>
      </c>
    </row>
    <row r="1117" spans="6:13" ht="13.5" customHeight="1">
      <c r="F1117" s="149" t="s">
        <v>923</v>
      </c>
      <c r="G1117" s="150" t="s">
        <v>924</v>
      </c>
      <c r="H1117" s="211">
        <v>0</v>
      </c>
      <c r="I1117" s="151">
        <v>899</v>
      </c>
      <c r="J1117" s="463">
        <v>21</v>
      </c>
      <c r="K1117" s="464" t="s">
        <v>1710</v>
      </c>
      <c r="L1117" s="470">
        <f t="shared" si="30"/>
        <v>0</v>
      </c>
      <c r="M1117" s="511" t="s">
        <v>1329</v>
      </c>
    </row>
    <row r="1118" spans="6:13" ht="13.5" customHeight="1">
      <c r="F1118" s="149" t="s">
        <v>925</v>
      </c>
      <c r="G1118" s="150" t="s">
        <v>926</v>
      </c>
      <c r="H1118" s="211">
        <v>0</v>
      </c>
      <c r="I1118" s="151">
        <v>1199</v>
      </c>
      <c r="J1118" s="463">
        <v>21</v>
      </c>
      <c r="K1118" s="464" t="s">
        <v>1710</v>
      </c>
      <c r="L1118" s="470">
        <f t="shared" si="30"/>
        <v>0</v>
      </c>
      <c r="M1118" s="511" t="s">
        <v>1329</v>
      </c>
    </row>
    <row r="1119" spans="6:13" ht="13.5" customHeight="1">
      <c r="F1119" s="149" t="s">
        <v>1349</v>
      </c>
      <c r="G1119" s="150" t="s">
        <v>1350</v>
      </c>
      <c r="H1119" s="211">
        <v>0</v>
      </c>
      <c r="I1119" s="151">
        <v>1999</v>
      </c>
      <c r="J1119" s="463">
        <v>21</v>
      </c>
      <c r="K1119" s="464" t="s">
        <v>1710</v>
      </c>
      <c r="L1119" s="470">
        <f t="shared" si="30"/>
        <v>0</v>
      </c>
      <c r="M1119" s="511" t="s">
        <v>1329</v>
      </c>
    </row>
    <row r="1120" spans="6:13" ht="13.5" customHeight="1">
      <c r="F1120" s="149" t="s">
        <v>1351</v>
      </c>
      <c r="G1120" s="150" t="s">
        <v>1352</v>
      </c>
      <c r="H1120" s="211">
        <v>0</v>
      </c>
      <c r="I1120" s="151">
        <v>1999</v>
      </c>
      <c r="J1120" s="463">
        <v>21</v>
      </c>
      <c r="K1120" s="464" t="s">
        <v>1710</v>
      </c>
      <c r="L1120" s="470">
        <f t="shared" si="30"/>
        <v>0</v>
      </c>
      <c r="M1120" s="511" t="s">
        <v>1329</v>
      </c>
    </row>
    <row r="1121" spans="6:13" ht="13.5" customHeight="1">
      <c r="F1121" s="149" t="s">
        <v>1353</v>
      </c>
      <c r="G1121" s="150" t="s">
        <v>1354</v>
      </c>
      <c r="H1121" s="211">
        <v>0</v>
      </c>
      <c r="I1121" s="151">
        <v>1999</v>
      </c>
      <c r="J1121" s="463">
        <v>21</v>
      </c>
      <c r="K1121" s="464" t="s">
        <v>1710</v>
      </c>
      <c r="L1121" s="470">
        <f t="shared" si="30"/>
        <v>0</v>
      </c>
      <c r="M1121" s="511" t="s">
        <v>1329</v>
      </c>
    </row>
    <row r="1122" spans="6:13" ht="13.5" customHeight="1">
      <c r="F1122" s="149" t="s">
        <v>1355</v>
      </c>
      <c r="G1122" s="150" t="s">
        <v>1356</v>
      </c>
      <c r="H1122" s="211">
        <v>0</v>
      </c>
      <c r="I1122" s="151">
        <v>1990</v>
      </c>
      <c r="J1122" s="463">
        <v>21</v>
      </c>
      <c r="K1122" s="464" t="s">
        <v>1710</v>
      </c>
      <c r="L1122" s="470">
        <f t="shared" si="30"/>
        <v>0</v>
      </c>
      <c r="M1122" s="511" t="s">
        <v>1329</v>
      </c>
    </row>
    <row r="1123" spans="6:13" ht="13.5" customHeight="1">
      <c r="F1123" s="149" t="s">
        <v>1357</v>
      </c>
      <c r="G1123" s="150" t="s">
        <v>1358</v>
      </c>
      <c r="H1123" s="211">
        <v>0</v>
      </c>
      <c r="I1123" s="151">
        <v>1990</v>
      </c>
      <c r="J1123" s="463">
        <v>21</v>
      </c>
      <c r="K1123" s="464" t="s">
        <v>1710</v>
      </c>
      <c r="L1123" s="470">
        <f t="shared" si="30"/>
        <v>0</v>
      </c>
      <c r="M1123" s="511" t="s">
        <v>1329</v>
      </c>
    </row>
    <row r="1124" spans="6:13" ht="13.5" customHeight="1">
      <c r="F1124" s="149" t="s">
        <v>1359</v>
      </c>
      <c r="G1124" s="150" t="s">
        <v>1360</v>
      </c>
      <c r="H1124" s="211">
        <v>0</v>
      </c>
      <c r="I1124" s="151">
        <v>1990</v>
      </c>
      <c r="J1124" s="463">
        <v>21</v>
      </c>
      <c r="K1124" s="464" t="s">
        <v>1710</v>
      </c>
      <c r="L1124" s="470">
        <f t="shared" si="30"/>
        <v>0</v>
      </c>
      <c r="M1124" s="511" t="s">
        <v>1329</v>
      </c>
    </row>
    <row r="1125" spans="6:13" ht="13.5" customHeight="1">
      <c r="F1125" s="149" t="s">
        <v>1361</v>
      </c>
      <c r="G1125" s="150" t="s">
        <v>1362</v>
      </c>
      <c r="H1125" s="211">
        <v>0</v>
      </c>
      <c r="I1125" s="151">
        <v>1990</v>
      </c>
      <c r="J1125" s="463">
        <v>21</v>
      </c>
      <c r="K1125" s="464" t="s">
        <v>1710</v>
      </c>
      <c r="L1125" s="470">
        <f t="shared" si="30"/>
        <v>0</v>
      </c>
      <c r="M1125" s="511" t="s">
        <v>1329</v>
      </c>
    </row>
    <row r="1126" spans="6:13" ht="13.5" customHeight="1">
      <c r="F1126" s="149" t="s">
        <v>1363</v>
      </c>
      <c r="G1126" s="150" t="s">
        <v>1364</v>
      </c>
      <c r="H1126" s="211">
        <v>0</v>
      </c>
      <c r="I1126" s="151">
        <v>5399</v>
      </c>
      <c r="J1126" s="463">
        <v>21</v>
      </c>
      <c r="K1126" s="464" t="s">
        <v>1710</v>
      </c>
      <c r="L1126" s="470">
        <f t="shared" si="30"/>
        <v>0</v>
      </c>
      <c r="M1126" s="511" t="s">
        <v>1329</v>
      </c>
    </row>
    <row r="1127" spans="6:13" ht="13.5" customHeight="1">
      <c r="F1127" s="149" t="s">
        <v>1365</v>
      </c>
      <c r="G1127" s="150" t="s">
        <v>1366</v>
      </c>
      <c r="H1127" s="211">
        <v>0</v>
      </c>
      <c r="I1127" s="151">
        <v>3190</v>
      </c>
      <c r="J1127" s="463">
        <v>21</v>
      </c>
      <c r="K1127" s="464" t="s">
        <v>1710</v>
      </c>
      <c r="L1127" s="470">
        <f t="shared" si="30"/>
        <v>0</v>
      </c>
      <c r="M1127" s="511" t="s">
        <v>1329</v>
      </c>
    </row>
    <row r="1128" spans="3:13" ht="13.5" customHeight="1">
      <c r="C1128" s="359" t="s">
        <v>1367</v>
      </c>
      <c r="F1128" s="256" t="s">
        <v>1369</v>
      </c>
      <c r="G1128" s="257" t="s">
        <v>1370</v>
      </c>
      <c r="H1128" s="211">
        <v>0</v>
      </c>
      <c r="I1128" s="258">
        <v>1999</v>
      </c>
      <c r="J1128" s="404">
        <v>21</v>
      </c>
      <c r="K1128" s="405" t="s">
        <v>1710</v>
      </c>
      <c r="L1128" s="470">
        <f t="shared" si="30"/>
        <v>0</v>
      </c>
      <c r="M1128" s="512" t="s">
        <v>1367</v>
      </c>
    </row>
    <row r="1129" spans="6:13" ht="13.5" customHeight="1">
      <c r="F1129" s="256" t="s">
        <v>246</v>
      </c>
      <c r="G1129" s="257" t="s">
        <v>247</v>
      </c>
      <c r="H1129" s="211">
        <v>0</v>
      </c>
      <c r="I1129" s="258">
        <v>299</v>
      </c>
      <c r="J1129" s="404">
        <v>21</v>
      </c>
      <c r="K1129" s="405" t="s">
        <v>1710</v>
      </c>
      <c r="L1129" s="470">
        <f t="shared" si="30"/>
        <v>0</v>
      </c>
      <c r="M1129" s="512" t="s">
        <v>1367</v>
      </c>
    </row>
    <row r="1130" spans="6:13" ht="13.5" customHeight="1">
      <c r="F1130" s="256" t="s">
        <v>1371</v>
      </c>
      <c r="G1130" s="257" t="s">
        <v>1372</v>
      </c>
      <c r="H1130" s="211">
        <v>0</v>
      </c>
      <c r="I1130" s="258">
        <v>999</v>
      </c>
      <c r="J1130" s="404">
        <v>21</v>
      </c>
      <c r="K1130" s="405" t="s">
        <v>1710</v>
      </c>
      <c r="L1130" s="470">
        <f t="shared" si="30"/>
        <v>0</v>
      </c>
      <c r="M1130" s="512" t="s">
        <v>1367</v>
      </c>
    </row>
    <row r="1131" spans="6:13" ht="13.5" customHeight="1">
      <c r="F1131" s="256" t="s">
        <v>1373</v>
      </c>
      <c r="G1131" s="257" t="s">
        <v>1374</v>
      </c>
      <c r="H1131" s="211">
        <v>0</v>
      </c>
      <c r="I1131" s="258">
        <v>1299</v>
      </c>
      <c r="J1131" s="404">
        <v>21</v>
      </c>
      <c r="K1131" s="405" t="s">
        <v>1710</v>
      </c>
      <c r="L1131" s="470">
        <f t="shared" si="30"/>
        <v>0</v>
      </c>
      <c r="M1131" s="512" t="s">
        <v>1367</v>
      </c>
    </row>
    <row r="1132" spans="6:13" ht="13.5" customHeight="1">
      <c r="F1132" s="256" t="s">
        <v>1375</v>
      </c>
      <c r="G1132" s="257" t="s">
        <v>1376</v>
      </c>
      <c r="H1132" s="211">
        <v>0</v>
      </c>
      <c r="I1132" s="258">
        <v>299</v>
      </c>
      <c r="J1132" s="404">
        <v>21</v>
      </c>
      <c r="K1132" s="405" t="s">
        <v>1710</v>
      </c>
      <c r="L1132" s="470">
        <f t="shared" si="30"/>
        <v>0</v>
      </c>
      <c r="M1132" s="512" t="s">
        <v>1367</v>
      </c>
    </row>
    <row r="1133" spans="6:13" ht="13.5" customHeight="1">
      <c r="F1133" s="256" t="s">
        <v>1377</v>
      </c>
      <c r="G1133" s="257" t="s">
        <v>1378</v>
      </c>
      <c r="H1133" s="211">
        <v>0</v>
      </c>
      <c r="I1133" s="258">
        <v>599</v>
      </c>
      <c r="J1133" s="404">
        <v>21</v>
      </c>
      <c r="K1133" s="405" t="s">
        <v>1710</v>
      </c>
      <c r="L1133" s="470">
        <f t="shared" si="30"/>
        <v>0</v>
      </c>
      <c r="M1133" s="512" t="s">
        <v>1367</v>
      </c>
    </row>
    <row r="1134" spans="6:13" ht="13.5" customHeight="1">
      <c r="F1134" s="256" t="s">
        <v>1379</v>
      </c>
      <c r="G1134" s="257" t="s">
        <v>1380</v>
      </c>
      <c r="H1134" s="211">
        <v>0</v>
      </c>
      <c r="I1134" s="258">
        <v>899</v>
      </c>
      <c r="J1134" s="404">
        <v>21</v>
      </c>
      <c r="K1134" s="405" t="s">
        <v>1710</v>
      </c>
      <c r="L1134" s="470">
        <f t="shared" si="30"/>
        <v>0</v>
      </c>
      <c r="M1134" s="512" t="s">
        <v>1367</v>
      </c>
    </row>
    <row r="1135" spans="6:13" ht="13.5" customHeight="1">
      <c r="F1135" s="256" t="s">
        <v>1381</v>
      </c>
      <c r="G1135" s="257" t="s">
        <v>1382</v>
      </c>
      <c r="H1135" s="211">
        <v>0</v>
      </c>
      <c r="I1135" s="258">
        <v>899</v>
      </c>
      <c r="J1135" s="404">
        <v>21</v>
      </c>
      <c r="K1135" s="405" t="s">
        <v>1710</v>
      </c>
      <c r="L1135" s="470">
        <f t="shared" si="30"/>
        <v>0</v>
      </c>
      <c r="M1135" s="512" t="s">
        <v>1367</v>
      </c>
    </row>
    <row r="1136" spans="6:13" ht="13.5" customHeight="1">
      <c r="F1136" s="256" t="s">
        <v>1383</v>
      </c>
      <c r="G1136" s="257" t="s">
        <v>1384</v>
      </c>
      <c r="H1136" s="211">
        <v>0</v>
      </c>
      <c r="I1136" s="258">
        <v>149</v>
      </c>
      <c r="J1136" s="404">
        <v>21</v>
      </c>
      <c r="K1136" s="405" t="s">
        <v>1710</v>
      </c>
      <c r="L1136" s="470">
        <f t="shared" si="30"/>
        <v>0</v>
      </c>
      <c r="M1136" s="512" t="s">
        <v>1367</v>
      </c>
    </row>
    <row r="1137" spans="6:13" ht="13.5" customHeight="1">
      <c r="F1137" s="256" t="s">
        <v>1385</v>
      </c>
      <c r="G1137" s="257" t="s">
        <v>1386</v>
      </c>
      <c r="H1137" s="211">
        <v>0</v>
      </c>
      <c r="I1137" s="258">
        <v>239</v>
      </c>
      <c r="J1137" s="404">
        <v>21</v>
      </c>
      <c r="K1137" s="405" t="s">
        <v>1710</v>
      </c>
      <c r="L1137" s="470">
        <f t="shared" si="30"/>
        <v>0</v>
      </c>
      <c r="M1137" s="512" t="s">
        <v>1367</v>
      </c>
    </row>
    <row r="1138" spans="6:13" ht="13.5" customHeight="1">
      <c r="F1138" s="256" t="s">
        <v>1387</v>
      </c>
      <c r="G1138" s="257" t="s">
        <v>1388</v>
      </c>
      <c r="H1138" s="211">
        <v>0</v>
      </c>
      <c r="I1138" s="258">
        <v>599</v>
      </c>
      <c r="J1138" s="404">
        <v>21</v>
      </c>
      <c r="K1138" s="405" t="s">
        <v>1710</v>
      </c>
      <c r="L1138" s="470">
        <f t="shared" si="30"/>
        <v>0</v>
      </c>
      <c r="M1138" s="512" t="s">
        <v>1367</v>
      </c>
    </row>
    <row r="1139" spans="6:13" ht="13.5" customHeight="1">
      <c r="F1139" s="256" t="s">
        <v>1389</v>
      </c>
      <c r="G1139" s="257" t="s">
        <v>1390</v>
      </c>
      <c r="H1139" s="211">
        <v>0</v>
      </c>
      <c r="I1139" s="258">
        <v>499</v>
      </c>
      <c r="J1139" s="404">
        <v>21</v>
      </c>
      <c r="K1139" s="405" t="s">
        <v>1710</v>
      </c>
      <c r="L1139" s="470">
        <f t="shared" si="30"/>
        <v>0</v>
      </c>
      <c r="M1139" s="512" t="s">
        <v>1367</v>
      </c>
    </row>
    <row r="1140" spans="6:13" ht="13.5" customHeight="1">
      <c r="F1140" s="256" t="s">
        <v>1391</v>
      </c>
      <c r="G1140" s="257" t="s">
        <v>1392</v>
      </c>
      <c r="H1140" s="211">
        <v>0</v>
      </c>
      <c r="I1140" s="258">
        <v>599</v>
      </c>
      <c r="J1140" s="404">
        <v>21</v>
      </c>
      <c r="K1140" s="405" t="s">
        <v>1710</v>
      </c>
      <c r="L1140" s="470">
        <f t="shared" si="30"/>
        <v>0</v>
      </c>
      <c r="M1140" s="512" t="s">
        <v>1367</v>
      </c>
    </row>
    <row r="1141" spans="6:13" ht="13.5" customHeight="1">
      <c r="F1141" s="325" t="s">
        <v>1687</v>
      </c>
      <c r="G1141" s="326" t="s">
        <v>1688</v>
      </c>
      <c r="H1141" s="211">
        <v>0</v>
      </c>
      <c r="I1141" s="327">
        <v>262</v>
      </c>
      <c r="J1141" s="404">
        <v>21</v>
      </c>
      <c r="K1141" s="405" t="s">
        <v>1710</v>
      </c>
      <c r="L1141" s="470">
        <f t="shared" si="30"/>
        <v>0</v>
      </c>
      <c r="M1141" s="512" t="s">
        <v>1367</v>
      </c>
    </row>
    <row r="1142" spans="6:13" ht="13.5" customHeight="1">
      <c r="F1142" s="325" t="s">
        <v>1689</v>
      </c>
      <c r="G1142" s="326" t="s">
        <v>1690</v>
      </c>
      <c r="H1142" s="211">
        <v>0</v>
      </c>
      <c r="I1142" s="327">
        <v>229</v>
      </c>
      <c r="J1142" s="404">
        <v>21</v>
      </c>
      <c r="K1142" s="405" t="s">
        <v>1710</v>
      </c>
      <c r="L1142" s="470">
        <f t="shared" si="30"/>
        <v>0</v>
      </c>
      <c r="M1142" s="512" t="s">
        <v>1367</v>
      </c>
    </row>
    <row r="1143" spans="6:13" ht="13.5" customHeight="1">
      <c r="F1143" s="325" t="s">
        <v>1691</v>
      </c>
      <c r="G1143" s="326" t="s">
        <v>1692</v>
      </c>
      <c r="H1143" s="211">
        <v>0</v>
      </c>
      <c r="I1143" s="327">
        <v>649</v>
      </c>
      <c r="J1143" s="404">
        <v>21</v>
      </c>
      <c r="K1143" s="405" t="s">
        <v>1710</v>
      </c>
      <c r="L1143" s="470">
        <f t="shared" si="30"/>
        <v>0</v>
      </c>
      <c r="M1143" s="512" t="s">
        <v>1367</v>
      </c>
    </row>
    <row r="1144" spans="6:13" ht="13.5" customHeight="1">
      <c r="F1144" s="325" t="s">
        <v>1693</v>
      </c>
      <c r="G1144" s="326" t="s">
        <v>1694</v>
      </c>
      <c r="H1144" s="211">
        <v>0</v>
      </c>
      <c r="I1144" s="327">
        <v>561</v>
      </c>
      <c r="J1144" s="404">
        <v>21</v>
      </c>
      <c r="K1144" s="405" t="s">
        <v>1710</v>
      </c>
      <c r="L1144" s="470">
        <f t="shared" si="30"/>
        <v>0</v>
      </c>
      <c r="M1144" s="512" t="s">
        <v>1367</v>
      </c>
    </row>
    <row r="1145" spans="3:13" ht="13.5" customHeight="1">
      <c r="C1145" s="382" t="s">
        <v>1393</v>
      </c>
      <c r="F1145" s="260" t="s">
        <v>302</v>
      </c>
      <c r="G1145" s="261" t="s">
        <v>303</v>
      </c>
      <c r="H1145" s="211">
        <v>0</v>
      </c>
      <c r="I1145" s="262">
        <v>399</v>
      </c>
      <c r="J1145" s="513">
        <v>21</v>
      </c>
      <c r="K1145" s="514" t="s">
        <v>1710</v>
      </c>
      <c r="L1145" s="470">
        <f t="shared" si="30"/>
        <v>0</v>
      </c>
      <c r="M1145" s="515" t="s">
        <v>1393</v>
      </c>
    </row>
    <row r="1146" spans="6:13" ht="13.5" customHeight="1">
      <c r="F1146" s="260" t="s">
        <v>304</v>
      </c>
      <c r="G1146" s="261" t="s">
        <v>305</v>
      </c>
      <c r="H1146" s="211">
        <v>0</v>
      </c>
      <c r="I1146" s="262">
        <v>1399</v>
      </c>
      <c r="J1146" s="513">
        <v>21</v>
      </c>
      <c r="K1146" s="514" t="s">
        <v>1710</v>
      </c>
      <c r="L1146" s="470">
        <f t="shared" si="30"/>
        <v>0</v>
      </c>
      <c r="M1146" s="515" t="s">
        <v>1393</v>
      </c>
    </row>
    <row r="1147" spans="6:13" ht="13.5" customHeight="1">
      <c r="F1147" s="260" t="s">
        <v>306</v>
      </c>
      <c r="G1147" s="261" t="s">
        <v>307</v>
      </c>
      <c r="H1147" s="211">
        <v>0</v>
      </c>
      <c r="I1147" s="262">
        <v>1399</v>
      </c>
      <c r="J1147" s="513">
        <v>21</v>
      </c>
      <c r="K1147" s="514" t="s">
        <v>1710</v>
      </c>
      <c r="L1147" s="470">
        <f t="shared" si="30"/>
        <v>0</v>
      </c>
      <c r="M1147" s="515" t="s">
        <v>1393</v>
      </c>
    </row>
    <row r="1148" spans="6:13" ht="13.5" customHeight="1">
      <c r="F1148" s="260" t="s">
        <v>308</v>
      </c>
      <c r="G1148" s="261" t="s">
        <v>309</v>
      </c>
      <c r="H1148" s="211">
        <v>0</v>
      </c>
      <c r="I1148" s="262">
        <v>369</v>
      </c>
      <c r="J1148" s="513">
        <v>21</v>
      </c>
      <c r="K1148" s="514" t="s">
        <v>1710</v>
      </c>
      <c r="L1148" s="470">
        <f t="shared" si="30"/>
        <v>0</v>
      </c>
      <c r="M1148" s="515" t="s">
        <v>1393</v>
      </c>
    </row>
    <row r="1149" spans="6:13" ht="13.5" customHeight="1">
      <c r="F1149" s="260" t="s">
        <v>310</v>
      </c>
      <c r="G1149" s="261" t="s">
        <v>311</v>
      </c>
      <c r="H1149" s="211">
        <v>0</v>
      </c>
      <c r="I1149" s="262">
        <v>319</v>
      </c>
      <c r="J1149" s="513">
        <v>21</v>
      </c>
      <c r="K1149" s="514" t="s">
        <v>1710</v>
      </c>
      <c r="L1149" s="470">
        <f t="shared" si="30"/>
        <v>0</v>
      </c>
      <c r="M1149" s="515" t="s">
        <v>1393</v>
      </c>
    </row>
    <row r="1150" spans="6:13" ht="13.5" customHeight="1">
      <c r="F1150" s="260" t="s">
        <v>312</v>
      </c>
      <c r="G1150" s="261" t="s">
        <v>313</v>
      </c>
      <c r="H1150" s="211">
        <v>0</v>
      </c>
      <c r="I1150" s="262">
        <v>159</v>
      </c>
      <c r="J1150" s="513">
        <v>21</v>
      </c>
      <c r="K1150" s="514" t="s">
        <v>1710</v>
      </c>
      <c r="L1150" s="470">
        <f t="shared" si="30"/>
        <v>0</v>
      </c>
      <c r="M1150" s="515" t="s">
        <v>1393</v>
      </c>
    </row>
    <row r="1151" spans="6:13" ht="13.5" customHeight="1">
      <c r="F1151" s="263" t="s">
        <v>314</v>
      </c>
      <c r="G1151" s="264" t="s">
        <v>315</v>
      </c>
      <c r="H1151" s="211">
        <v>0</v>
      </c>
      <c r="I1151" s="262">
        <v>1499</v>
      </c>
      <c r="J1151" s="513">
        <v>21</v>
      </c>
      <c r="K1151" s="514" t="s">
        <v>1710</v>
      </c>
      <c r="L1151" s="470">
        <f t="shared" si="30"/>
        <v>0</v>
      </c>
      <c r="M1151" s="515" t="s">
        <v>1393</v>
      </c>
    </row>
    <row r="1152" spans="6:13" ht="13.5" customHeight="1">
      <c r="F1152" s="263" t="s">
        <v>316</v>
      </c>
      <c r="G1152" s="264" t="s">
        <v>317</v>
      </c>
      <c r="H1152" s="211">
        <v>0</v>
      </c>
      <c r="I1152" s="262">
        <v>1499</v>
      </c>
      <c r="J1152" s="513">
        <v>21</v>
      </c>
      <c r="K1152" s="514" t="s">
        <v>1710</v>
      </c>
      <c r="L1152" s="470">
        <f t="shared" si="30"/>
        <v>0</v>
      </c>
      <c r="M1152" s="515" t="s">
        <v>1393</v>
      </c>
    </row>
    <row r="1153" spans="6:13" ht="13.5" customHeight="1">
      <c r="F1153" s="263" t="s">
        <v>318</v>
      </c>
      <c r="G1153" s="264" t="s">
        <v>319</v>
      </c>
      <c r="H1153" s="211">
        <v>0</v>
      </c>
      <c r="I1153" s="262">
        <v>1799</v>
      </c>
      <c r="J1153" s="513">
        <v>21</v>
      </c>
      <c r="K1153" s="514" t="s">
        <v>1710</v>
      </c>
      <c r="L1153" s="470">
        <f t="shared" si="30"/>
        <v>0</v>
      </c>
      <c r="M1153" s="515" t="s">
        <v>1393</v>
      </c>
    </row>
    <row r="1154" spans="6:13" ht="13.5" customHeight="1">
      <c r="F1154" s="263" t="s">
        <v>320</v>
      </c>
      <c r="G1154" s="264" t="s">
        <v>321</v>
      </c>
      <c r="H1154" s="211">
        <v>0</v>
      </c>
      <c r="I1154" s="262">
        <v>399</v>
      </c>
      <c r="J1154" s="513">
        <v>21</v>
      </c>
      <c r="K1154" s="514" t="s">
        <v>1710</v>
      </c>
      <c r="L1154" s="470">
        <f t="shared" si="30"/>
        <v>0</v>
      </c>
      <c r="M1154" s="515" t="s">
        <v>1393</v>
      </c>
    </row>
    <row r="1155" spans="6:13" ht="13.5" customHeight="1">
      <c r="F1155" s="263" t="s">
        <v>322</v>
      </c>
      <c r="G1155" s="264" t="s">
        <v>323</v>
      </c>
      <c r="H1155" s="211">
        <v>0</v>
      </c>
      <c r="I1155" s="262">
        <v>399</v>
      </c>
      <c r="J1155" s="513">
        <v>21</v>
      </c>
      <c r="K1155" s="514" t="s">
        <v>1710</v>
      </c>
      <c r="L1155" s="470">
        <f t="shared" si="30"/>
        <v>0</v>
      </c>
      <c r="M1155" s="515" t="s">
        <v>1393</v>
      </c>
    </row>
    <row r="1156" spans="6:13" ht="13.5" customHeight="1">
      <c r="F1156" s="265" t="s">
        <v>92</v>
      </c>
      <c r="G1156" s="266" t="s">
        <v>572</v>
      </c>
      <c r="H1156" s="211">
        <v>0</v>
      </c>
      <c r="I1156" s="262">
        <v>529</v>
      </c>
      <c r="J1156" s="513">
        <v>21</v>
      </c>
      <c r="K1156" s="514" t="s">
        <v>1710</v>
      </c>
      <c r="L1156" s="470">
        <f t="shared" si="30"/>
        <v>0</v>
      </c>
      <c r="M1156" s="515" t="s">
        <v>1393</v>
      </c>
    </row>
    <row r="1157" spans="6:13" ht="13.5" customHeight="1">
      <c r="F1157" s="265" t="s">
        <v>94</v>
      </c>
      <c r="G1157" s="266" t="s">
        <v>574</v>
      </c>
      <c r="H1157" s="211">
        <v>0</v>
      </c>
      <c r="I1157" s="262">
        <v>299</v>
      </c>
      <c r="J1157" s="513">
        <v>21</v>
      </c>
      <c r="K1157" s="514" t="s">
        <v>1710</v>
      </c>
      <c r="L1157" s="470">
        <f t="shared" si="30"/>
        <v>0</v>
      </c>
      <c r="M1157" s="515" t="s">
        <v>1393</v>
      </c>
    </row>
    <row r="1158" spans="6:13" ht="13.5" customHeight="1">
      <c r="F1158" s="265" t="s">
        <v>98</v>
      </c>
      <c r="G1158" s="266" t="s">
        <v>576</v>
      </c>
      <c r="H1158" s="211">
        <v>0</v>
      </c>
      <c r="I1158" s="262">
        <v>69</v>
      </c>
      <c r="J1158" s="513">
        <v>21</v>
      </c>
      <c r="K1158" s="514" t="s">
        <v>1710</v>
      </c>
      <c r="L1158" s="470">
        <f t="shared" si="30"/>
        <v>0</v>
      </c>
      <c r="M1158" s="515" t="s">
        <v>1393</v>
      </c>
    </row>
    <row r="1159" spans="6:13" ht="13.5" customHeight="1">
      <c r="F1159" s="265" t="s">
        <v>96</v>
      </c>
      <c r="G1159" s="266" t="s">
        <v>577</v>
      </c>
      <c r="H1159" s="211">
        <v>0</v>
      </c>
      <c r="I1159" s="262">
        <v>89</v>
      </c>
      <c r="J1159" s="513">
        <v>21</v>
      </c>
      <c r="K1159" s="514" t="s">
        <v>1710</v>
      </c>
      <c r="L1159" s="470">
        <f aca="true" t="shared" si="31" ref="L1159:L1222">PRODUCT(H1159,I1159)</f>
        <v>0</v>
      </c>
      <c r="M1159" s="515" t="s">
        <v>1393</v>
      </c>
    </row>
    <row r="1160" spans="6:13" ht="13.5" customHeight="1">
      <c r="F1160" s="265" t="s">
        <v>579</v>
      </c>
      <c r="G1160" s="266" t="s">
        <v>580</v>
      </c>
      <c r="H1160" s="211">
        <v>0</v>
      </c>
      <c r="I1160" s="262">
        <v>129</v>
      </c>
      <c r="J1160" s="513">
        <v>21</v>
      </c>
      <c r="K1160" s="514" t="s">
        <v>1710</v>
      </c>
      <c r="L1160" s="470">
        <f t="shared" si="31"/>
        <v>0</v>
      </c>
      <c r="M1160" s="515" t="s">
        <v>1393</v>
      </c>
    </row>
    <row r="1161" spans="6:13" ht="13.5" customHeight="1">
      <c r="F1161" s="265" t="s">
        <v>581</v>
      </c>
      <c r="G1161" s="266" t="s">
        <v>582</v>
      </c>
      <c r="H1161" s="211">
        <v>0</v>
      </c>
      <c r="I1161" s="262">
        <v>129</v>
      </c>
      <c r="J1161" s="513">
        <v>21</v>
      </c>
      <c r="K1161" s="514" t="s">
        <v>1710</v>
      </c>
      <c r="L1161" s="470">
        <f t="shared" si="31"/>
        <v>0</v>
      </c>
      <c r="M1161" s="515" t="s">
        <v>1393</v>
      </c>
    </row>
    <row r="1162" spans="6:13" ht="13.5" customHeight="1">
      <c r="F1162" s="265" t="s">
        <v>583</v>
      </c>
      <c r="G1162" s="266" t="s">
        <v>584</v>
      </c>
      <c r="H1162" s="211">
        <v>0</v>
      </c>
      <c r="I1162" s="262">
        <v>399</v>
      </c>
      <c r="J1162" s="513">
        <v>21</v>
      </c>
      <c r="K1162" s="514" t="s">
        <v>1710</v>
      </c>
      <c r="L1162" s="470">
        <f t="shared" si="31"/>
        <v>0</v>
      </c>
      <c r="M1162" s="515" t="s">
        <v>1393</v>
      </c>
    </row>
    <row r="1163" spans="6:13" ht="13.5" customHeight="1">
      <c r="F1163" s="265" t="s">
        <v>619</v>
      </c>
      <c r="G1163" s="266" t="s">
        <v>620</v>
      </c>
      <c r="H1163" s="211">
        <v>0</v>
      </c>
      <c r="I1163" s="262">
        <v>599</v>
      </c>
      <c r="J1163" s="513">
        <v>21</v>
      </c>
      <c r="K1163" s="514" t="s">
        <v>1710</v>
      </c>
      <c r="L1163" s="470">
        <f t="shared" si="31"/>
        <v>0</v>
      </c>
      <c r="M1163" s="515" t="s">
        <v>1393</v>
      </c>
    </row>
    <row r="1164" spans="6:13" ht="13.5" customHeight="1">
      <c r="F1164" s="265" t="s">
        <v>627</v>
      </c>
      <c r="G1164" s="266" t="s">
        <v>628</v>
      </c>
      <c r="H1164" s="211">
        <v>0</v>
      </c>
      <c r="I1164" s="262">
        <v>159</v>
      </c>
      <c r="J1164" s="513">
        <v>21</v>
      </c>
      <c r="K1164" s="514" t="s">
        <v>1710</v>
      </c>
      <c r="L1164" s="470">
        <f t="shared" si="31"/>
        <v>0</v>
      </c>
      <c r="M1164" s="515" t="s">
        <v>1393</v>
      </c>
    </row>
    <row r="1165" spans="6:13" ht="13.5" customHeight="1">
      <c r="F1165" s="265" t="s">
        <v>629</v>
      </c>
      <c r="G1165" s="266" t="s">
        <v>630</v>
      </c>
      <c r="H1165" s="211">
        <v>0</v>
      </c>
      <c r="I1165" s="262">
        <v>259</v>
      </c>
      <c r="J1165" s="513">
        <v>21</v>
      </c>
      <c r="K1165" s="514" t="s">
        <v>1710</v>
      </c>
      <c r="L1165" s="470">
        <f t="shared" si="31"/>
        <v>0</v>
      </c>
      <c r="M1165" s="515" t="s">
        <v>1393</v>
      </c>
    </row>
    <row r="1166" spans="6:13" ht="13.5" customHeight="1">
      <c r="F1166" s="265" t="s">
        <v>631</v>
      </c>
      <c r="G1166" s="266" t="s">
        <v>632</v>
      </c>
      <c r="H1166" s="211">
        <v>0</v>
      </c>
      <c r="I1166" s="262">
        <v>499</v>
      </c>
      <c r="J1166" s="513">
        <v>21</v>
      </c>
      <c r="K1166" s="514" t="s">
        <v>1710</v>
      </c>
      <c r="L1166" s="470">
        <f t="shared" si="31"/>
        <v>0</v>
      </c>
      <c r="M1166" s="515" t="s">
        <v>1393</v>
      </c>
    </row>
    <row r="1167" spans="6:13" ht="13.5" customHeight="1">
      <c r="F1167" s="265" t="s">
        <v>633</v>
      </c>
      <c r="G1167" s="266" t="s">
        <v>634</v>
      </c>
      <c r="H1167" s="211">
        <v>0</v>
      </c>
      <c r="I1167" s="262">
        <v>799</v>
      </c>
      <c r="J1167" s="513">
        <v>21</v>
      </c>
      <c r="K1167" s="514" t="s">
        <v>1710</v>
      </c>
      <c r="L1167" s="470">
        <f t="shared" si="31"/>
        <v>0</v>
      </c>
      <c r="M1167" s="515" t="s">
        <v>1393</v>
      </c>
    </row>
    <row r="1168" spans="6:13" ht="13.5" customHeight="1">
      <c r="F1168" s="265" t="s">
        <v>635</v>
      </c>
      <c r="G1168" s="266" t="s">
        <v>636</v>
      </c>
      <c r="H1168" s="211">
        <v>0</v>
      </c>
      <c r="I1168" s="262">
        <v>499</v>
      </c>
      <c r="J1168" s="513">
        <v>21</v>
      </c>
      <c r="K1168" s="514" t="s">
        <v>1710</v>
      </c>
      <c r="L1168" s="470">
        <f t="shared" si="31"/>
        <v>0</v>
      </c>
      <c r="M1168" s="515" t="s">
        <v>1393</v>
      </c>
    </row>
    <row r="1169" spans="6:13" ht="13.5" customHeight="1">
      <c r="F1169" s="267" t="s">
        <v>1034</v>
      </c>
      <c r="G1169" s="268" t="s">
        <v>1035</v>
      </c>
      <c r="H1169" s="211">
        <v>0</v>
      </c>
      <c r="I1169" s="269">
        <v>599</v>
      </c>
      <c r="J1169" s="513">
        <v>21</v>
      </c>
      <c r="K1169" s="514" t="s">
        <v>1710</v>
      </c>
      <c r="L1169" s="470">
        <f t="shared" si="31"/>
        <v>0</v>
      </c>
      <c r="M1169" s="515" t="s">
        <v>1393</v>
      </c>
    </row>
    <row r="1170" spans="6:13" ht="13.5" customHeight="1">
      <c r="F1170" s="267" t="s">
        <v>745</v>
      </c>
      <c r="G1170" s="268" t="s">
        <v>746</v>
      </c>
      <c r="H1170" s="211">
        <v>0</v>
      </c>
      <c r="I1170" s="269">
        <v>899</v>
      </c>
      <c r="J1170" s="513">
        <v>21</v>
      </c>
      <c r="K1170" s="514" t="s">
        <v>1710</v>
      </c>
      <c r="L1170" s="470">
        <f t="shared" si="31"/>
        <v>0</v>
      </c>
      <c r="M1170" s="515" t="s">
        <v>1393</v>
      </c>
    </row>
    <row r="1171" spans="6:13" ht="13.5" customHeight="1">
      <c r="F1171" s="267" t="s">
        <v>637</v>
      </c>
      <c r="G1171" s="268" t="s">
        <v>638</v>
      </c>
      <c r="H1171" s="211">
        <v>0</v>
      </c>
      <c r="I1171" s="269">
        <v>379</v>
      </c>
      <c r="J1171" s="513">
        <v>21</v>
      </c>
      <c r="K1171" s="514" t="s">
        <v>1710</v>
      </c>
      <c r="L1171" s="470">
        <f t="shared" si="31"/>
        <v>0</v>
      </c>
      <c r="M1171" s="515" t="s">
        <v>1393</v>
      </c>
    </row>
    <row r="1172" spans="6:13" ht="13.5" customHeight="1">
      <c r="F1172" s="267" t="s">
        <v>747</v>
      </c>
      <c r="G1172" s="268" t="s">
        <v>748</v>
      </c>
      <c r="H1172" s="211">
        <v>0</v>
      </c>
      <c r="I1172" s="269">
        <v>279</v>
      </c>
      <c r="J1172" s="513">
        <v>21</v>
      </c>
      <c r="K1172" s="514" t="s">
        <v>1710</v>
      </c>
      <c r="L1172" s="470">
        <f t="shared" si="31"/>
        <v>0</v>
      </c>
      <c r="M1172" s="515" t="s">
        <v>1393</v>
      </c>
    </row>
    <row r="1173" spans="6:13" ht="13.5" customHeight="1">
      <c r="F1173" s="267" t="s">
        <v>1036</v>
      </c>
      <c r="G1173" s="268" t="s">
        <v>1037</v>
      </c>
      <c r="H1173" s="211">
        <v>0</v>
      </c>
      <c r="I1173" s="269">
        <v>1299</v>
      </c>
      <c r="J1173" s="513">
        <v>21</v>
      </c>
      <c r="K1173" s="514" t="s">
        <v>1710</v>
      </c>
      <c r="L1173" s="470">
        <f t="shared" si="31"/>
        <v>0</v>
      </c>
      <c r="M1173" s="515" t="s">
        <v>1393</v>
      </c>
    </row>
    <row r="1174" spans="6:13" ht="13.5" customHeight="1">
      <c r="F1174" s="267" t="s">
        <v>1038</v>
      </c>
      <c r="G1174" s="268" t="s">
        <v>1039</v>
      </c>
      <c r="H1174" s="211">
        <v>0</v>
      </c>
      <c r="I1174" s="269">
        <v>219</v>
      </c>
      <c r="J1174" s="513">
        <v>21</v>
      </c>
      <c r="K1174" s="514" t="s">
        <v>1710</v>
      </c>
      <c r="L1174" s="470">
        <f t="shared" si="31"/>
        <v>0</v>
      </c>
      <c r="M1174" s="515" t="s">
        <v>1393</v>
      </c>
    </row>
    <row r="1175" spans="6:13" ht="13.5" customHeight="1">
      <c r="F1175" s="267" t="s">
        <v>1040</v>
      </c>
      <c r="G1175" s="268" t="s">
        <v>1041</v>
      </c>
      <c r="H1175" s="211">
        <v>0</v>
      </c>
      <c r="I1175" s="269">
        <v>159</v>
      </c>
      <c r="J1175" s="513">
        <v>21</v>
      </c>
      <c r="K1175" s="514" t="s">
        <v>1710</v>
      </c>
      <c r="L1175" s="470">
        <f t="shared" si="31"/>
        <v>0</v>
      </c>
      <c r="M1175" s="515" t="s">
        <v>1393</v>
      </c>
    </row>
    <row r="1176" spans="6:13" ht="13.5" customHeight="1">
      <c r="F1176" s="267" t="s">
        <v>1042</v>
      </c>
      <c r="G1176" s="268" t="s">
        <v>1043</v>
      </c>
      <c r="H1176" s="211">
        <v>0</v>
      </c>
      <c r="I1176" s="269">
        <v>659</v>
      </c>
      <c r="J1176" s="513">
        <v>21</v>
      </c>
      <c r="K1176" s="514" t="s">
        <v>1710</v>
      </c>
      <c r="L1176" s="470">
        <f t="shared" si="31"/>
        <v>0</v>
      </c>
      <c r="M1176" s="515" t="s">
        <v>1393</v>
      </c>
    </row>
    <row r="1177" spans="6:13" ht="13.5" customHeight="1">
      <c r="F1177" s="267" t="s">
        <v>1044</v>
      </c>
      <c r="G1177" s="268" t="s">
        <v>1045</v>
      </c>
      <c r="H1177" s="211">
        <v>0</v>
      </c>
      <c r="I1177" s="269">
        <v>239</v>
      </c>
      <c r="J1177" s="513">
        <v>21</v>
      </c>
      <c r="K1177" s="514" t="s">
        <v>1710</v>
      </c>
      <c r="L1177" s="470">
        <f t="shared" si="31"/>
        <v>0</v>
      </c>
      <c r="M1177" s="515" t="s">
        <v>1393</v>
      </c>
    </row>
    <row r="1178" spans="6:13" ht="13.5" customHeight="1">
      <c r="F1178" s="267" t="s">
        <v>1046</v>
      </c>
      <c r="G1178" s="268" t="s">
        <v>1047</v>
      </c>
      <c r="H1178" s="211">
        <v>0</v>
      </c>
      <c r="I1178" s="269">
        <v>169</v>
      </c>
      <c r="J1178" s="513">
        <v>21</v>
      </c>
      <c r="K1178" s="514" t="s">
        <v>1710</v>
      </c>
      <c r="L1178" s="470">
        <f t="shared" si="31"/>
        <v>0</v>
      </c>
      <c r="M1178" s="515" t="s">
        <v>1393</v>
      </c>
    </row>
    <row r="1179" spans="6:13" ht="13.5" customHeight="1">
      <c r="F1179" s="267" t="s">
        <v>1048</v>
      </c>
      <c r="G1179" s="268" t="s">
        <v>1049</v>
      </c>
      <c r="H1179" s="211">
        <v>0</v>
      </c>
      <c r="I1179" s="269">
        <v>399</v>
      </c>
      <c r="J1179" s="513">
        <v>21</v>
      </c>
      <c r="K1179" s="514" t="s">
        <v>1710</v>
      </c>
      <c r="L1179" s="470">
        <f t="shared" si="31"/>
        <v>0</v>
      </c>
      <c r="M1179" s="515" t="s">
        <v>1393</v>
      </c>
    </row>
    <row r="1180" spans="6:13" ht="13.5" customHeight="1">
      <c r="F1180" s="267" t="s">
        <v>1050</v>
      </c>
      <c r="G1180" s="268" t="s">
        <v>1051</v>
      </c>
      <c r="H1180" s="211">
        <v>0</v>
      </c>
      <c r="I1180" s="269">
        <v>1099</v>
      </c>
      <c r="J1180" s="513">
        <v>21</v>
      </c>
      <c r="K1180" s="514" t="s">
        <v>1710</v>
      </c>
      <c r="L1180" s="470">
        <f t="shared" si="31"/>
        <v>0</v>
      </c>
      <c r="M1180" s="515" t="s">
        <v>1393</v>
      </c>
    </row>
    <row r="1181" spans="6:13" ht="13.5" customHeight="1">
      <c r="F1181" s="267" t="s">
        <v>749</v>
      </c>
      <c r="G1181" s="268" t="s">
        <v>750</v>
      </c>
      <c r="H1181" s="211">
        <v>0</v>
      </c>
      <c r="I1181" s="269">
        <v>419</v>
      </c>
      <c r="J1181" s="513">
        <v>21</v>
      </c>
      <c r="K1181" s="514" t="s">
        <v>1710</v>
      </c>
      <c r="L1181" s="470">
        <f t="shared" si="31"/>
        <v>0</v>
      </c>
      <c r="M1181" s="515" t="s">
        <v>1393</v>
      </c>
    </row>
    <row r="1182" spans="6:13" ht="13.5" customHeight="1">
      <c r="F1182" s="267" t="s">
        <v>1052</v>
      </c>
      <c r="G1182" s="268" t="s">
        <v>1053</v>
      </c>
      <c r="H1182" s="211">
        <v>0</v>
      </c>
      <c r="I1182" s="269">
        <v>959</v>
      </c>
      <c r="J1182" s="513">
        <v>21</v>
      </c>
      <c r="K1182" s="514" t="s">
        <v>1710</v>
      </c>
      <c r="L1182" s="470">
        <f t="shared" si="31"/>
        <v>0</v>
      </c>
      <c r="M1182" s="515" t="s">
        <v>1393</v>
      </c>
    </row>
    <row r="1183" spans="6:13" ht="13.5" customHeight="1">
      <c r="F1183" s="267" t="s">
        <v>1054</v>
      </c>
      <c r="G1183" s="268" t="s">
        <v>1055</v>
      </c>
      <c r="H1183" s="211">
        <v>0</v>
      </c>
      <c r="I1183" s="269">
        <v>599</v>
      </c>
      <c r="J1183" s="513">
        <v>21</v>
      </c>
      <c r="K1183" s="514" t="s">
        <v>1710</v>
      </c>
      <c r="L1183" s="470">
        <f t="shared" si="31"/>
        <v>0</v>
      </c>
      <c r="M1183" s="515" t="s">
        <v>1393</v>
      </c>
    </row>
    <row r="1184" spans="6:13" ht="13.5" customHeight="1">
      <c r="F1184" s="267" t="s">
        <v>751</v>
      </c>
      <c r="G1184" s="268" t="s">
        <v>752</v>
      </c>
      <c r="H1184" s="211">
        <v>0</v>
      </c>
      <c r="I1184" s="269">
        <v>139</v>
      </c>
      <c r="J1184" s="513">
        <v>21</v>
      </c>
      <c r="K1184" s="514" t="s">
        <v>1710</v>
      </c>
      <c r="L1184" s="470">
        <f t="shared" si="31"/>
        <v>0</v>
      </c>
      <c r="M1184" s="515" t="s">
        <v>1393</v>
      </c>
    </row>
    <row r="1185" spans="6:13" ht="13.5" customHeight="1">
      <c r="F1185" s="267" t="s">
        <v>753</v>
      </c>
      <c r="G1185" s="268" t="s">
        <v>1056</v>
      </c>
      <c r="H1185" s="211">
        <v>0</v>
      </c>
      <c r="I1185" s="269">
        <v>349</v>
      </c>
      <c r="J1185" s="513">
        <v>21</v>
      </c>
      <c r="K1185" s="514" t="s">
        <v>1710</v>
      </c>
      <c r="L1185" s="470">
        <f t="shared" si="31"/>
        <v>0</v>
      </c>
      <c r="M1185" s="515" t="s">
        <v>1393</v>
      </c>
    </row>
    <row r="1186" spans="6:13" ht="13.5" customHeight="1">
      <c r="F1186" s="267" t="s">
        <v>759</v>
      </c>
      <c r="G1186" s="268" t="s">
        <v>1056</v>
      </c>
      <c r="H1186" s="211">
        <v>0</v>
      </c>
      <c r="I1186" s="269">
        <v>999</v>
      </c>
      <c r="J1186" s="513">
        <v>21</v>
      </c>
      <c r="K1186" s="514" t="s">
        <v>1710</v>
      </c>
      <c r="L1186" s="470">
        <f t="shared" si="31"/>
        <v>0</v>
      </c>
      <c r="M1186" s="515" t="s">
        <v>1393</v>
      </c>
    </row>
    <row r="1187" spans="6:13" ht="13.5" customHeight="1">
      <c r="F1187" s="267" t="s">
        <v>1057</v>
      </c>
      <c r="G1187" s="268" t="s">
        <v>1058</v>
      </c>
      <c r="H1187" s="211">
        <v>0</v>
      </c>
      <c r="I1187" s="269">
        <v>129</v>
      </c>
      <c r="J1187" s="513">
        <v>21</v>
      </c>
      <c r="K1187" s="514" t="s">
        <v>1710</v>
      </c>
      <c r="L1187" s="470">
        <f t="shared" si="31"/>
        <v>0</v>
      </c>
      <c r="M1187" s="515" t="s">
        <v>1393</v>
      </c>
    </row>
    <row r="1188" spans="6:13" ht="13.5" customHeight="1">
      <c r="F1188" s="267" t="s">
        <v>1059</v>
      </c>
      <c r="G1188" s="268" t="s">
        <v>1060</v>
      </c>
      <c r="H1188" s="211">
        <v>0</v>
      </c>
      <c r="I1188" s="269">
        <v>129</v>
      </c>
      <c r="J1188" s="513">
        <v>21</v>
      </c>
      <c r="K1188" s="514" t="s">
        <v>1710</v>
      </c>
      <c r="L1188" s="470">
        <f t="shared" si="31"/>
        <v>0</v>
      </c>
      <c r="M1188" s="515" t="s">
        <v>1393</v>
      </c>
    </row>
    <row r="1189" spans="6:13" ht="13.5" customHeight="1">
      <c r="F1189" s="267" t="s">
        <v>1061</v>
      </c>
      <c r="G1189" s="268" t="s">
        <v>765</v>
      </c>
      <c r="H1189" s="211">
        <v>0</v>
      </c>
      <c r="I1189" s="269">
        <v>399</v>
      </c>
      <c r="J1189" s="513">
        <v>21</v>
      </c>
      <c r="K1189" s="514" t="s">
        <v>1710</v>
      </c>
      <c r="L1189" s="470">
        <f t="shared" si="31"/>
        <v>0</v>
      </c>
      <c r="M1189" s="515" t="s">
        <v>1393</v>
      </c>
    </row>
    <row r="1190" spans="3:13" ht="13.5" customHeight="1">
      <c r="C1190" s="383" t="s">
        <v>1394</v>
      </c>
      <c r="F1190" s="271" t="s">
        <v>428</v>
      </c>
      <c r="G1190" s="272" t="s">
        <v>429</v>
      </c>
      <c r="H1190" s="211">
        <v>0</v>
      </c>
      <c r="I1190" s="97">
        <v>1799</v>
      </c>
      <c r="J1190" s="516">
        <v>21</v>
      </c>
      <c r="K1190" s="517" t="s">
        <v>1710</v>
      </c>
      <c r="L1190" s="470">
        <f t="shared" si="31"/>
        <v>0</v>
      </c>
      <c r="M1190" s="418" t="s">
        <v>1394</v>
      </c>
    </row>
    <row r="1191" spans="6:13" ht="13.5" customHeight="1">
      <c r="F1191" s="271" t="s">
        <v>430</v>
      </c>
      <c r="G1191" s="272" t="s">
        <v>431</v>
      </c>
      <c r="H1191" s="211">
        <v>0</v>
      </c>
      <c r="I1191" s="97">
        <v>1799</v>
      </c>
      <c r="J1191" s="516">
        <v>21</v>
      </c>
      <c r="K1191" s="517" t="s">
        <v>1710</v>
      </c>
      <c r="L1191" s="470">
        <f t="shared" si="31"/>
        <v>0</v>
      </c>
      <c r="M1191" s="418" t="s">
        <v>1394</v>
      </c>
    </row>
    <row r="1192" spans="6:13" ht="13.5" customHeight="1">
      <c r="F1192" s="271" t="s">
        <v>432</v>
      </c>
      <c r="G1192" s="272" t="s">
        <v>433</v>
      </c>
      <c r="H1192" s="211">
        <v>0</v>
      </c>
      <c r="I1192" s="97">
        <v>1799</v>
      </c>
      <c r="J1192" s="516">
        <v>21</v>
      </c>
      <c r="K1192" s="517" t="s">
        <v>1710</v>
      </c>
      <c r="L1192" s="470">
        <f t="shared" si="31"/>
        <v>0</v>
      </c>
      <c r="M1192" s="418" t="s">
        <v>1394</v>
      </c>
    </row>
    <row r="1193" spans="6:13" ht="13.5" customHeight="1">
      <c r="F1193" s="271" t="s">
        <v>434</v>
      </c>
      <c r="G1193" s="272" t="s">
        <v>435</v>
      </c>
      <c r="H1193" s="211">
        <v>0</v>
      </c>
      <c r="I1193" s="97">
        <v>1799</v>
      </c>
      <c r="J1193" s="516">
        <v>21</v>
      </c>
      <c r="K1193" s="517" t="s">
        <v>1710</v>
      </c>
      <c r="L1193" s="470">
        <f t="shared" si="31"/>
        <v>0</v>
      </c>
      <c r="M1193" s="418" t="s">
        <v>1394</v>
      </c>
    </row>
    <row r="1194" spans="6:13" ht="13.5" customHeight="1">
      <c r="F1194" s="273" t="s">
        <v>877</v>
      </c>
      <c r="G1194" s="274" t="s">
        <v>878</v>
      </c>
      <c r="H1194" s="211">
        <v>0</v>
      </c>
      <c r="I1194" s="275">
        <v>799</v>
      </c>
      <c r="J1194" s="516">
        <v>21</v>
      </c>
      <c r="K1194" s="517" t="s">
        <v>1710</v>
      </c>
      <c r="L1194" s="470">
        <f t="shared" si="31"/>
        <v>0</v>
      </c>
      <c r="M1194" s="418" t="s">
        <v>1394</v>
      </c>
    </row>
    <row r="1195" spans="6:13" ht="13.5" customHeight="1">
      <c r="F1195" s="273" t="s">
        <v>879</v>
      </c>
      <c r="G1195" s="274" t="s">
        <v>880</v>
      </c>
      <c r="H1195" s="211">
        <v>0</v>
      </c>
      <c r="I1195" s="275">
        <v>1399</v>
      </c>
      <c r="J1195" s="516">
        <v>21</v>
      </c>
      <c r="K1195" s="517" t="s">
        <v>1710</v>
      </c>
      <c r="L1195" s="470">
        <f t="shared" si="31"/>
        <v>0</v>
      </c>
      <c r="M1195" s="418" t="s">
        <v>1394</v>
      </c>
    </row>
    <row r="1196" spans="6:13" ht="13.5" customHeight="1">
      <c r="F1196" s="273" t="s">
        <v>881</v>
      </c>
      <c r="G1196" s="274" t="s">
        <v>882</v>
      </c>
      <c r="H1196" s="211">
        <v>0</v>
      </c>
      <c r="I1196" s="275">
        <v>1399</v>
      </c>
      <c r="J1196" s="516">
        <v>21</v>
      </c>
      <c r="K1196" s="517" t="s">
        <v>1710</v>
      </c>
      <c r="L1196" s="470">
        <f t="shared" si="31"/>
        <v>0</v>
      </c>
      <c r="M1196" s="418" t="s">
        <v>1394</v>
      </c>
    </row>
    <row r="1197" spans="6:13" ht="13.5" customHeight="1">
      <c r="F1197" s="273" t="s">
        <v>883</v>
      </c>
      <c r="G1197" s="274" t="s">
        <v>884</v>
      </c>
      <c r="H1197" s="211">
        <v>0</v>
      </c>
      <c r="I1197" s="275">
        <v>699</v>
      </c>
      <c r="J1197" s="516">
        <v>21</v>
      </c>
      <c r="K1197" s="517" t="s">
        <v>1710</v>
      </c>
      <c r="L1197" s="470">
        <f t="shared" si="31"/>
        <v>0</v>
      </c>
      <c r="M1197" s="418" t="s">
        <v>1394</v>
      </c>
    </row>
    <row r="1198" spans="6:13" ht="13.5" customHeight="1">
      <c r="F1198" s="273" t="s">
        <v>885</v>
      </c>
      <c r="G1198" s="274" t="s">
        <v>886</v>
      </c>
      <c r="H1198" s="211">
        <v>0</v>
      </c>
      <c r="I1198" s="275">
        <v>169</v>
      </c>
      <c r="J1198" s="516">
        <v>21</v>
      </c>
      <c r="K1198" s="517" t="s">
        <v>1710</v>
      </c>
      <c r="L1198" s="470">
        <f t="shared" si="31"/>
        <v>0</v>
      </c>
      <c r="M1198" s="418" t="s">
        <v>1394</v>
      </c>
    </row>
    <row r="1199" spans="6:13" ht="13.5" customHeight="1">
      <c r="F1199" s="273" t="s">
        <v>887</v>
      </c>
      <c r="G1199" s="274" t="s">
        <v>888</v>
      </c>
      <c r="H1199" s="211">
        <v>0</v>
      </c>
      <c r="I1199" s="275">
        <v>169</v>
      </c>
      <c r="J1199" s="516">
        <v>21</v>
      </c>
      <c r="K1199" s="517" t="s">
        <v>1710</v>
      </c>
      <c r="L1199" s="470">
        <f t="shared" si="31"/>
        <v>0</v>
      </c>
      <c r="M1199" s="418" t="s">
        <v>1394</v>
      </c>
    </row>
    <row r="1200" spans="6:13" ht="13.5" customHeight="1">
      <c r="F1200" s="273" t="s">
        <v>889</v>
      </c>
      <c r="G1200" s="274" t="s">
        <v>890</v>
      </c>
      <c r="H1200" s="211">
        <v>0</v>
      </c>
      <c r="I1200" s="275">
        <v>169</v>
      </c>
      <c r="J1200" s="516">
        <v>21</v>
      </c>
      <c r="K1200" s="517" t="s">
        <v>1710</v>
      </c>
      <c r="L1200" s="470">
        <f t="shared" si="31"/>
        <v>0</v>
      </c>
      <c r="M1200" s="418" t="s">
        <v>1394</v>
      </c>
    </row>
    <row r="1201" spans="6:13" ht="13.5" customHeight="1">
      <c r="F1201" s="273" t="s">
        <v>891</v>
      </c>
      <c r="G1201" s="274" t="s">
        <v>892</v>
      </c>
      <c r="H1201" s="211">
        <v>0</v>
      </c>
      <c r="I1201" s="275">
        <v>169</v>
      </c>
      <c r="J1201" s="516">
        <v>21</v>
      </c>
      <c r="K1201" s="517" t="s">
        <v>1710</v>
      </c>
      <c r="L1201" s="470">
        <f t="shared" si="31"/>
        <v>0</v>
      </c>
      <c r="M1201" s="418" t="s">
        <v>1394</v>
      </c>
    </row>
    <row r="1202" spans="6:13" ht="13.5" customHeight="1">
      <c r="F1202" s="273" t="s">
        <v>893</v>
      </c>
      <c r="G1202" s="274" t="s">
        <v>894</v>
      </c>
      <c r="H1202" s="211">
        <v>0</v>
      </c>
      <c r="I1202" s="275">
        <v>259</v>
      </c>
      <c r="J1202" s="516">
        <v>21</v>
      </c>
      <c r="K1202" s="517" t="s">
        <v>1710</v>
      </c>
      <c r="L1202" s="470">
        <f t="shared" si="31"/>
        <v>0</v>
      </c>
      <c r="M1202" s="418" t="s">
        <v>1394</v>
      </c>
    </row>
    <row r="1203" spans="6:13" ht="13.5" customHeight="1">
      <c r="F1203" s="273" t="s">
        <v>895</v>
      </c>
      <c r="G1203" s="274" t="s">
        <v>896</v>
      </c>
      <c r="H1203" s="211">
        <v>0</v>
      </c>
      <c r="I1203" s="275">
        <v>259</v>
      </c>
      <c r="J1203" s="516">
        <v>21</v>
      </c>
      <c r="K1203" s="517" t="s">
        <v>1710</v>
      </c>
      <c r="L1203" s="470">
        <f t="shared" si="31"/>
        <v>0</v>
      </c>
      <c r="M1203" s="418" t="s">
        <v>1394</v>
      </c>
    </row>
    <row r="1204" spans="6:13" ht="13.5" customHeight="1">
      <c r="F1204" s="273" t="s">
        <v>897</v>
      </c>
      <c r="G1204" s="274" t="s">
        <v>898</v>
      </c>
      <c r="H1204" s="211">
        <v>0</v>
      </c>
      <c r="I1204" s="275">
        <v>259</v>
      </c>
      <c r="J1204" s="516">
        <v>21</v>
      </c>
      <c r="K1204" s="517" t="s">
        <v>1710</v>
      </c>
      <c r="L1204" s="470">
        <f t="shared" si="31"/>
        <v>0</v>
      </c>
      <c r="M1204" s="418" t="s">
        <v>1394</v>
      </c>
    </row>
    <row r="1205" spans="6:13" ht="13.5" customHeight="1">
      <c r="F1205" s="273" t="s">
        <v>899</v>
      </c>
      <c r="G1205" s="274" t="s">
        <v>900</v>
      </c>
      <c r="H1205" s="211">
        <v>0</v>
      </c>
      <c r="I1205" s="275">
        <v>259</v>
      </c>
      <c r="J1205" s="516">
        <v>21</v>
      </c>
      <c r="K1205" s="517" t="s">
        <v>1710</v>
      </c>
      <c r="L1205" s="470">
        <f t="shared" si="31"/>
        <v>0</v>
      </c>
      <c r="M1205" s="418" t="s">
        <v>1394</v>
      </c>
    </row>
    <row r="1206" spans="6:13" ht="13.5" customHeight="1">
      <c r="F1206" s="273" t="s">
        <v>901</v>
      </c>
      <c r="G1206" s="274" t="s">
        <v>902</v>
      </c>
      <c r="H1206" s="211">
        <v>0</v>
      </c>
      <c r="I1206" s="275">
        <v>399</v>
      </c>
      <c r="J1206" s="516">
        <v>21</v>
      </c>
      <c r="K1206" s="517" t="s">
        <v>1710</v>
      </c>
      <c r="L1206" s="470">
        <f t="shared" si="31"/>
        <v>0</v>
      </c>
      <c r="M1206" s="418" t="s">
        <v>1394</v>
      </c>
    </row>
    <row r="1207" spans="6:13" ht="13.5" customHeight="1">
      <c r="F1207" s="273" t="s">
        <v>903</v>
      </c>
      <c r="G1207" s="274" t="s">
        <v>904</v>
      </c>
      <c r="H1207" s="211">
        <v>0</v>
      </c>
      <c r="I1207" s="275">
        <v>399</v>
      </c>
      <c r="J1207" s="516">
        <v>21</v>
      </c>
      <c r="K1207" s="517" t="s">
        <v>1710</v>
      </c>
      <c r="L1207" s="470">
        <f t="shared" si="31"/>
        <v>0</v>
      </c>
      <c r="M1207" s="418" t="s">
        <v>1394</v>
      </c>
    </row>
    <row r="1208" spans="6:13" ht="13.5" customHeight="1">
      <c r="F1208" s="273" t="s">
        <v>905</v>
      </c>
      <c r="G1208" s="274" t="s">
        <v>906</v>
      </c>
      <c r="H1208" s="211">
        <v>0</v>
      </c>
      <c r="I1208" s="275">
        <v>399</v>
      </c>
      <c r="J1208" s="516">
        <v>21</v>
      </c>
      <c r="K1208" s="517" t="s">
        <v>1710</v>
      </c>
      <c r="L1208" s="470">
        <f t="shared" si="31"/>
        <v>0</v>
      </c>
      <c r="M1208" s="418" t="s">
        <v>1394</v>
      </c>
    </row>
    <row r="1209" spans="6:13" ht="13.5" customHeight="1">
      <c r="F1209" s="273" t="s">
        <v>907</v>
      </c>
      <c r="G1209" s="274" t="s">
        <v>908</v>
      </c>
      <c r="H1209" s="211">
        <v>0</v>
      </c>
      <c r="I1209" s="275">
        <v>399</v>
      </c>
      <c r="J1209" s="516">
        <v>21</v>
      </c>
      <c r="K1209" s="517" t="s">
        <v>1710</v>
      </c>
      <c r="L1209" s="470">
        <f t="shared" si="31"/>
        <v>0</v>
      </c>
      <c r="M1209" s="418" t="s">
        <v>1394</v>
      </c>
    </row>
    <row r="1210" spans="6:13" ht="13.5" customHeight="1">
      <c r="F1210" s="273" t="s">
        <v>909</v>
      </c>
      <c r="G1210" s="274" t="s">
        <v>917</v>
      </c>
      <c r="H1210" s="211">
        <v>0</v>
      </c>
      <c r="I1210" s="275">
        <v>599</v>
      </c>
      <c r="J1210" s="516">
        <v>21</v>
      </c>
      <c r="K1210" s="517" t="s">
        <v>1710</v>
      </c>
      <c r="L1210" s="470">
        <f t="shared" si="31"/>
        <v>0</v>
      </c>
      <c r="M1210" s="418" t="s">
        <v>1394</v>
      </c>
    </row>
    <row r="1211" spans="6:13" ht="13.5" customHeight="1">
      <c r="F1211" s="273" t="s">
        <v>910</v>
      </c>
      <c r="G1211" s="274" t="s">
        <v>911</v>
      </c>
      <c r="H1211" s="211">
        <v>0</v>
      </c>
      <c r="I1211" s="275">
        <v>599</v>
      </c>
      <c r="J1211" s="516">
        <v>21</v>
      </c>
      <c r="K1211" s="517" t="s">
        <v>1710</v>
      </c>
      <c r="L1211" s="470">
        <f t="shared" si="31"/>
        <v>0</v>
      </c>
      <c r="M1211" s="418" t="s">
        <v>1394</v>
      </c>
    </row>
    <row r="1212" spans="6:13" ht="13.5" customHeight="1">
      <c r="F1212" s="273" t="s">
        <v>912</v>
      </c>
      <c r="G1212" s="274" t="s">
        <v>913</v>
      </c>
      <c r="H1212" s="211">
        <v>0</v>
      </c>
      <c r="I1212" s="275">
        <v>599</v>
      </c>
      <c r="J1212" s="516">
        <v>21</v>
      </c>
      <c r="K1212" s="517" t="s">
        <v>1710</v>
      </c>
      <c r="L1212" s="470">
        <f t="shared" si="31"/>
        <v>0</v>
      </c>
      <c r="M1212" s="418" t="s">
        <v>1394</v>
      </c>
    </row>
    <row r="1213" spans="6:13" ht="13.5" customHeight="1">
      <c r="F1213" s="273" t="s">
        <v>914</v>
      </c>
      <c r="G1213" s="274" t="s">
        <v>915</v>
      </c>
      <c r="H1213" s="211">
        <v>0</v>
      </c>
      <c r="I1213" s="275">
        <v>599</v>
      </c>
      <c r="J1213" s="516">
        <v>21</v>
      </c>
      <c r="K1213" s="517" t="s">
        <v>1710</v>
      </c>
      <c r="L1213" s="470">
        <f t="shared" si="31"/>
        <v>0</v>
      </c>
      <c r="M1213" s="418" t="s">
        <v>1394</v>
      </c>
    </row>
    <row r="1214" spans="6:13" ht="13.5" customHeight="1">
      <c r="F1214" s="273" t="s">
        <v>916</v>
      </c>
      <c r="G1214" s="274" t="s">
        <v>918</v>
      </c>
      <c r="H1214" s="211">
        <v>0</v>
      </c>
      <c r="I1214" s="275">
        <v>899</v>
      </c>
      <c r="J1214" s="516">
        <v>21</v>
      </c>
      <c r="K1214" s="517" t="s">
        <v>1710</v>
      </c>
      <c r="L1214" s="470">
        <f t="shared" si="31"/>
        <v>0</v>
      </c>
      <c r="M1214" s="418" t="s">
        <v>1394</v>
      </c>
    </row>
    <row r="1215" spans="6:13" ht="13.5" customHeight="1">
      <c r="F1215" s="273" t="s">
        <v>919</v>
      </c>
      <c r="G1215" s="274" t="s">
        <v>920</v>
      </c>
      <c r="H1215" s="211">
        <v>0</v>
      </c>
      <c r="I1215" s="275">
        <v>899</v>
      </c>
      <c r="J1215" s="516">
        <v>21</v>
      </c>
      <c r="K1215" s="517" t="s">
        <v>1710</v>
      </c>
      <c r="L1215" s="470">
        <f t="shared" si="31"/>
        <v>0</v>
      </c>
      <c r="M1215" s="418" t="s">
        <v>1394</v>
      </c>
    </row>
    <row r="1216" spans="6:13" ht="13.5" customHeight="1">
      <c r="F1216" s="273" t="s">
        <v>921</v>
      </c>
      <c r="G1216" s="274" t="s">
        <v>922</v>
      </c>
      <c r="H1216" s="211">
        <v>0</v>
      </c>
      <c r="I1216" s="275">
        <v>899</v>
      </c>
      <c r="J1216" s="516">
        <v>21</v>
      </c>
      <c r="K1216" s="517" t="s">
        <v>1710</v>
      </c>
      <c r="L1216" s="470">
        <f t="shared" si="31"/>
        <v>0</v>
      </c>
      <c r="M1216" s="418" t="s">
        <v>1394</v>
      </c>
    </row>
    <row r="1217" spans="6:13" ht="13.5" customHeight="1">
      <c r="F1217" s="273" t="s">
        <v>923</v>
      </c>
      <c r="G1217" s="274" t="s">
        <v>924</v>
      </c>
      <c r="H1217" s="211">
        <v>0</v>
      </c>
      <c r="I1217" s="275">
        <v>899</v>
      </c>
      <c r="J1217" s="516">
        <v>21</v>
      </c>
      <c r="K1217" s="517" t="s">
        <v>1710</v>
      </c>
      <c r="L1217" s="470">
        <f t="shared" si="31"/>
        <v>0</v>
      </c>
      <c r="M1217" s="418" t="s">
        <v>1394</v>
      </c>
    </row>
    <row r="1218" spans="6:13" ht="13.5" customHeight="1">
      <c r="F1218" s="273" t="s">
        <v>925</v>
      </c>
      <c r="G1218" s="274" t="s">
        <v>926</v>
      </c>
      <c r="H1218" s="211">
        <v>0</v>
      </c>
      <c r="I1218" s="275">
        <v>1199</v>
      </c>
      <c r="J1218" s="516">
        <v>21</v>
      </c>
      <c r="K1218" s="517" t="s">
        <v>1710</v>
      </c>
      <c r="L1218" s="470">
        <f t="shared" si="31"/>
        <v>0</v>
      </c>
      <c r="M1218" s="418" t="s">
        <v>1394</v>
      </c>
    </row>
    <row r="1219" spans="6:13" ht="13.5" customHeight="1">
      <c r="F1219" s="273" t="s">
        <v>1321</v>
      </c>
      <c r="G1219" s="274" t="s">
        <v>1396</v>
      </c>
      <c r="H1219" s="211">
        <v>0</v>
      </c>
      <c r="I1219" s="275">
        <v>299</v>
      </c>
      <c r="J1219" s="516">
        <v>21</v>
      </c>
      <c r="K1219" s="517" t="s">
        <v>1710</v>
      </c>
      <c r="L1219" s="470">
        <f t="shared" si="31"/>
        <v>0</v>
      </c>
      <c r="M1219" s="418" t="s">
        <v>1394</v>
      </c>
    </row>
    <row r="1220" spans="6:13" ht="13.5" customHeight="1">
      <c r="F1220" s="273" t="s">
        <v>1323</v>
      </c>
      <c r="G1220" s="274" t="s">
        <v>1397</v>
      </c>
      <c r="H1220" s="211">
        <v>0</v>
      </c>
      <c r="I1220" s="275">
        <v>249</v>
      </c>
      <c r="J1220" s="516">
        <v>21</v>
      </c>
      <c r="K1220" s="517" t="s">
        <v>1710</v>
      </c>
      <c r="L1220" s="470">
        <f t="shared" si="31"/>
        <v>0</v>
      </c>
      <c r="M1220" s="418" t="s">
        <v>1394</v>
      </c>
    </row>
    <row r="1221" spans="6:13" ht="13.5" customHeight="1">
      <c r="F1221" s="273" t="s">
        <v>1398</v>
      </c>
      <c r="G1221" s="274" t="s">
        <v>1399</v>
      </c>
      <c r="H1221" s="211">
        <v>0</v>
      </c>
      <c r="I1221" s="275">
        <v>129</v>
      </c>
      <c r="J1221" s="516">
        <v>21</v>
      </c>
      <c r="K1221" s="517" t="s">
        <v>1710</v>
      </c>
      <c r="L1221" s="470">
        <f t="shared" si="31"/>
        <v>0</v>
      </c>
      <c r="M1221" s="418" t="s">
        <v>1394</v>
      </c>
    </row>
    <row r="1222" spans="6:13" ht="13.5" customHeight="1">
      <c r="F1222" s="273" t="s">
        <v>1400</v>
      </c>
      <c r="G1222" s="274" t="s">
        <v>1401</v>
      </c>
      <c r="H1222" s="211">
        <v>0</v>
      </c>
      <c r="I1222" s="275">
        <v>99</v>
      </c>
      <c r="J1222" s="516">
        <v>21</v>
      </c>
      <c r="K1222" s="517" t="s">
        <v>1710</v>
      </c>
      <c r="L1222" s="470">
        <f t="shared" si="31"/>
        <v>0</v>
      </c>
      <c r="M1222" s="418" t="s">
        <v>1394</v>
      </c>
    </row>
    <row r="1223" spans="6:13" ht="13.5" customHeight="1">
      <c r="F1223" s="273" t="s">
        <v>1402</v>
      </c>
      <c r="G1223" s="274" t="s">
        <v>1403</v>
      </c>
      <c r="H1223" s="211">
        <v>0</v>
      </c>
      <c r="I1223" s="275">
        <v>59</v>
      </c>
      <c r="J1223" s="516">
        <v>21</v>
      </c>
      <c r="K1223" s="517" t="s">
        <v>1710</v>
      </c>
      <c r="L1223" s="470">
        <f aca="true" t="shared" si="32" ref="L1223:L1286">PRODUCT(H1223,I1223)</f>
        <v>0</v>
      </c>
      <c r="M1223" s="418" t="s">
        <v>1394</v>
      </c>
    </row>
    <row r="1224" spans="6:13" ht="13.5" customHeight="1">
      <c r="F1224" s="273" t="s">
        <v>1404</v>
      </c>
      <c r="G1224" s="274" t="s">
        <v>1405</v>
      </c>
      <c r="H1224" s="211">
        <v>0</v>
      </c>
      <c r="I1224" s="275">
        <v>1899</v>
      </c>
      <c r="J1224" s="516">
        <v>21</v>
      </c>
      <c r="K1224" s="517" t="s">
        <v>1710</v>
      </c>
      <c r="L1224" s="470">
        <f t="shared" si="32"/>
        <v>0</v>
      </c>
      <c r="M1224" s="418" t="s">
        <v>1394</v>
      </c>
    </row>
    <row r="1225" spans="6:13" ht="13.5" customHeight="1">
      <c r="F1225" s="273" t="s">
        <v>1406</v>
      </c>
      <c r="G1225" s="274" t="s">
        <v>1407</v>
      </c>
      <c r="H1225" s="211">
        <v>0</v>
      </c>
      <c r="I1225" s="275">
        <v>399</v>
      </c>
      <c r="J1225" s="516">
        <v>21</v>
      </c>
      <c r="K1225" s="517" t="s">
        <v>1710</v>
      </c>
      <c r="L1225" s="470">
        <f t="shared" si="32"/>
        <v>0</v>
      </c>
      <c r="M1225" s="418" t="s">
        <v>1394</v>
      </c>
    </row>
    <row r="1226" spans="6:13" ht="13.5" customHeight="1">
      <c r="F1226" s="273" t="s">
        <v>1408</v>
      </c>
      <c r="G1226" s="274" t="s">
        <v>1409</v>
      </c>
      <c r="H1226" s="211">
        <v>0</v>
      </c>
      <c r="I1226" s="275">
        <v>299</v>
      </c>
      <c r="J1226" s="516">
        <v>21</v>
      </c>
      <c r="K1226" s="517" t="s">
        <v>1710</v>
      </c>
      <c r="L1226" s="470">
        <f t="shared" si="32"/>
        <v>0</v>
      </c>
      <c r="M1226" s="418" t="s">
        <v>1394</v>
      </c>
    </row>
    <row r="1227" spans="6:13" ht="13.5" customHeight="1">
      <c r="F1227" s="273" t="s">
        <v>1410</v>
      </c>
      <c r="G1227" s="274" t="s">
        <v>1411</v>
      </c>
      <c r="H1227" s="211">
        <v>0</v>
      </c>
      <c r="I1227" s="275">
        <v>299</v>
      </c>
      <c r="J1227" s="516">
        <v>21</v>
      </c>
      <c r="K1227" s="517" t="s">
        <v>1710</v>
      </c>
      <c r="L1227" s="470">
        <f t="shared" si="32"/>
        <v>0</v>
      </c>
      <c r="M1227" s="418" t="s">
        <v>1394</v>
      </c>
    </row>
    <row r="1228" spans="6:13" ht="13.5" customHeight="1">
      <c r="F1228" s="273" t="s">
        <v>1412</v>
      </c>
      <c r="G1228" s="274" t="s">
        <v>1413</v>
      </c>
      <c r="H1228" s="211">
        <v>0</v>
      </c>
      <c r="I1228" s="275">
        <v>799</v>
      </c>
      <c r="J1228" s="516">
        <v>21</v>
      </c>
      <c r="K1228" s="517" t="s">
        <v>1710</v>
      </c>
      <c r="L1228" s="470">
        <f t="shared" si="32"/>
        <v>0</v>
      </c>
      <c r="M1228" s="418" t="s">
        <v>1394</v>
      </c>
    </row>
    <row r="1229" spans="6:13" ht="13.5" customHeight="1">
      <c r="F1229" s="273" t="s">
        <v>1414</v>
      </c>
      <c r="G1229" s="274" t="s">
        <v>1415</v>
      </c>
      <c r="H1229" s="211">
        <v>0</v>
      </c>
      <c r="I1229" s="275">
        <v>1199</v>
      </c>
      <c r="J1229" s="516">
        <v>21</v>
      </c>
      <c r="K1229" s="517" t="s">
        <v>1710</v>
      </c>
      <c r="L1229" s="470">
        <f t="shared" si="32"/>
        <v>0</v>
      </c>
      <c r="M1229" s="418" t="s">
        <v>1394</v>
      </c>
    </row>
    <row r="1230" spans="6:13" ht="13.5" customHeight="1">
      <c r="F1230" s="273" t="s">
        <v>1416</v>
      </c>
      <c r="G1230" s="274" t="s">
        <v>1417</v>
      </c>
      <c r="H1230" s="211">
        <v>0</v>
      </c>
      <c r="I1230" s="275">
        <v>399</v>
      </c>
      <c r="J1230" s="516">
        <v>21</v>
      </c>
      <c r="K1230" s="517" t="s">
        <v>1710</v>
      </c>
      <c r="L1230" s="470">
        <f t="shared" si="32"/>
        <v>0</v>
      </c>
      <c r="M1230" s="418" t="s">
        <v>1394</v>
      </c>
    </row>
    <row r="1231" spans="6:13" ht="13.5" customHeight="1">
      <c r="F1231" s="273" t="s">
        <v>1418</v>
      </c>
      <c r="G1231" s="274" t="s">
        <v>1419</v>
      </c>
      <c r="H1231" s="211">
        <v>0</v>
      </c>
      <c r="I1231" s="275">
        <v>299</v>
      </c>
      <c r="J1231" s="516">
        <v>21</v>
      </c>
      <c r="K1231" s="517" t="s">
        <v>1710</v>
      </c>
      <c r="L1231" s="470">
        <f t="shared" si="32"/>
        <v>0</v>
      </c>
      <c r="M1231" s="418" t="s">
        <v>1394</v>
      </c>
    </row>
    <row r="1232" spans="3:13" ht="13.5" customHeight="1">
      <c r="C1232" s="384" t="s">
        <v>1685</v>
      </c>
      <c r="F1232" s="334" t="s">
        <v>1681</v>
      </c>
      <c r="G1232" s="335" t="s">
        <v>1656</v>
      </c>
      <c r="H1232" s="211">
        <v>0</v>
      </c>
      <c r="I1232" s="336">
        <v>3246</v>
      </c>
      <c r="J1232" s="518">
        <v>21</v>
      </c>
      <c r="K1232" s="519" t="s">
        <v>1710</v>
      </c>
      <c r="L1232" s="470">
        <f t="shared" si="32"/>
        <v>0</v>
      </c>
      <c r="M1232" s="520" t="s">
        <v>1685</v>
      </c>
    </row>
    <row r="1233" spans="6:13" ht="13.5" customHeight="1">
      <c r="F1233" s="334" t="s">
        <v>1657</v>
      </c>
      <c r="G1233" s="335" t="s">
        <v>1658</v>
      </c>
      <c r="H1233" s="211">
        <v>0</v>
      </c>
      <c r="I1233" s="336">
        <v>439</v>
      </c>
      <c r="J1233" s="518">
        <v>21</v>
      </c>
      <c r="K1233" s="519" t="s">
        <v>1710</v>
      </c>
      <c r="L1233" s="470">
        <f t="shared" si="32"/>
        <v>0</v>
      </c>
      <c r="M1233" s="520" t="s">
        <v>1685</v>
      </c>
    </row>
    <row r="1234" spans="6:13" ht="13.5" customHeight="1">
      <c r="F1234" s="334" t="s">
        <v>1659</v>
      </c>
      <c r="G1234" s="335" t="s">
        <v>1660</v>
      </c>
      <c r="H1234" s="211">
        <v>0</v>
      </c>
      <c r="I1234" s="336">
        <v>439</v>
      </c>
      <c r="J1234" s="518">
        <v>21</v>
      </c>
      <c r="K1234" s="519" t="s">
        <v>1710</v>
      </c>
      <c r="L1234" s="470">
        <f t="shared" si="32"/>
        <v>0</v>
      </c>
      <c r="M1234" s="520" t="s">
        <v>1685</v>
      </c>
    </row>
    <row r="1235" spans="6:13" ht="13.5" customHeight="1">
      <c r="F1235" s="334" t="s">
        <v>1661</v>
      </c>
      <c r="G1235" s="335" t="s">
        <v>1662</v>
      </c>
      <c r="H1235" s="211">
        <v>0</v>
      </c>
      <c r="I1235" s="336">
        <v>439</v>
      </c>
      <c r="J1235" s="518">
        <v>21</v>
      </c>
      <c r="K1235" s="519" t="s">
        <v>1710</v>
      </c>
      <c r="L1235" s="470">
        <f t="shared" si="32"/>
        <v>0</v>
      </c>
      <c r="M1235" s="520" t="s">
        <v>1685</v>
      </c>
    </row>
    <row r="1236" spans="6:13" ht="13.5" customHeight="1">
      <c r="F1236" s="334" t="s">
        <v>1663</v>
      </c>
      <c r="G1236" s="335" t="s">
        <v>1664</v>
      </c>
      <c r="H1236" s="211">
        <v>0</v>
      </c>
      <c r="I1236" s="336">
        <v>439</v>
      </c>
      <c r="J1236" s="518">
        <v>21</v>
      </c>
      <c r="K1236" s="519" t="s">
        <v>1710</v>
      </c>
      <c r="L1236" s="470">
        <f t="shared" si="32"/>
        <v>0</v>
      </c>
      <c r="M1236" s="520" t="s">
        <v>1685</v>
      </c>
    </row>
    <row r="1237" spans="6:13" ht="13.5" customHeight="1">
      <c r="F1237" s="334" t="s">
        <v>1665</v>
      </c>
      <c r="G1237" s="335" t="s">
        <v>1666</v>
      </c>
      <c r="H1237" s="211">
        <v>0</v>
      </c>
      <c r="I1237" s="336">
        <v>439</v>
      </c>
      <c r="J1237" s="518">
        <v>21</v>
      </c>
      <c r="K1237" s="519" t="s">
        <v>1710</v>
      </c>
      <c r="L1237" s="470">
        <f t="shared" si="32"/>
        <v>0</v>
      </c>
      <c r="M1237" s="520" t="s">
        <v>1685</v>
      </c>
    </row>
    <row r="1238" spans="6:13" ht="13.5" customHeight="1">
      <c r="F1238" s="334" t="s">
        <v>1667</v>
      </c>
      <c r="G1238" s="335" t="s">
        <v>1668</v>
      </c>
      <c r="H1238" s="211">
        <v>0</v>
      </c>
      <c r="I1238" s="336">
        <v>964</v>
      </c>
      <c r="J1238" s="518">
        <v>21</v>
      </c>
      <c r="K1238" s="519" t="s">
        <v>1710</v>
      </c>
      <c r="L1238" s="470">
        <f t="shared" si="32"/>
        <v>0</v>
      </c>
      <c r="M1238" s="520" t="s">
        <v>1685</v>
      </c>
    </row>
    <row r="1239" spans="6:13" ht="13.5" customHeight="1">
      <c r="F1239" s="334" t="s">
        <v>1669</v>
      </c>
      <c r="G1239" s="335" t="s">
        <v>1670</v>
      </c>
      <c r="H1239" s="211">
        <v>0</v>
      </c>
      <c r="I1239" s="336">
        <v>1491</v>
      </c>
      <c r="J1239" s="518">
        <v>21</v>
      </c>
      <c r="K1239" s="519" t="s">
        <v>1710</v>
      </c>
      <c r="L1239" s="470">
        <f t="shared" si="32"/>
        <v>0</v>
      </c>
      <c r="M1239" s="520" t="s">
        <v>1685</v>
      </c>
    </row>
    <row r="1240" spans="6:13" ht="13.5" customHeight="1">
      <c r="F1240" s="334" t="s">
        <v>1671</v>
      </c>
      <c r="G1240" s="335" t="s">
        <v>1672</v>
      </c>
      <c r="H1240" s="211">
        <v>0</v>
      </c>
      <c r="I1240" s="336">
        <v>1140</v>
      </c>
      <c r="J1240" s="518">
        <v>21</v>
      </c>
      <c r="K1240" s="519" t="s">
        <v>1710</v>
      </c>
      <c r="L1240" s="470">
        <f t="shared" si="32"/>
        <v>0</v>
      </c>
      <c r="M1240" s="520" t="s">
        <v>1685</v>
      </c>
    </row>
    <row r="1241" spans="6:13" ht="13.5" customHeight="1">
      <c r="F1241" s="334" t="s">
        <v>1673</v>
      </c>
      <c r="G1241" s="335" t="s">
        <v>1674</v>
      </c>
      <c r="H1241" s="211">
        <v>0</v>
      </c>
      <c r="I1241" s="336">
        <v>439</v>
      </c>
      <c r="J1241" s="518">
        <v>21</v>
      </c>
      <c r="K1241" s="519" t="s">
        <v>1710</v>
      </c>
      <c r="L1241" s="470">
        <f t="shared" si="32"/>
        <v>0</v>
      </c>
      <c r="M1241" s="520" t="s">
        <v>1685</v>
      </c>
    </row>
    <row r="1242" spans="6:13" ht="13.5" customHeight="1">
      <c r="F1242" s="334" t="s">
        <v>1675</v>
      </c>
      <c r="G1242" s="335" t="s">
        <v>1676</v>
      </c>
      <c r="H1242" s="211">
        <v>0</v>
      </c>
      <c r="I1242" s="336">
        <v>779</v>
      </c>
      <c r="J1242" s="518">
        <v>21</v>
      </c>
      <c r="K1242" s="519" t="s">
        <v>1710</v>
      </c>
      <c r="L1242" s="470">
        <f t="shared" si="32"/>
        <v>0</v>
      </c>
      <c r="M1242" s="520" t="s">
        <v>1685</v>
      </c>
    </row>
    <row r="1243" spans="6:13" ht="13.5" customHeight="1">
      <c r="F1243" s="334" t="s">
        <v>1677</v>
      </c>
      <c r="G1243" s="335" t="s">
        <v>1678</v>
      </c>
      <c r="H1243" s="211">
        <v>0</v>
      </c>
      <c r="I1243" s="336">
        <v>226</v>
      </c>
      <c r="J1243" s="518">
        <v>21</v>
      </c>
      <c r="K1243" s="519" t="s">
        <v>1710</v>
      </c>
      <c r="L1243" s="470">
        <f t="shared" si="32"/>
        <v>0</v>
      </c>
      <c r="M1243" s="520" t="s">
        <v>1685</v>
      </c>
    </row>
    <row r="1244" spans="6:13" ht="13.5" customHeight="1">
      <c r="F1244" s="334" t="s">
        <v>1679</v>
      </c>
      <c r="G1244" s="335" t="s">
        <v>1680</v>
      </c>
      <c r="H1244" s="211">
        <v>0</v>
      </c>
      <c r="I1244" s="336">
        <v>229</v>
      </c>
      <c r="J1244" s="518">
        <v>21</v>
      </c>
      <c r="K1244" s="519" t="s">
        <v>1710</v>
      </c>
      <c r="L1244" s="470">
        <f t="shared" si="32"/>
        <v>0</v>
      </c>
      <c r="M1244" s="520" t="s">
        <v>1685</v>
      </c>
    </row>
    <row r="1245" spans="3:13" ht="13.5" customHeight="1">
      <c r="C1245" s="385" t="s">
        <v>1420</v>
      </c>
      <c r="F1245" s="103" t="s">
        <v>94</v>
      </c>
      <c r="G1245" s="104" t="s">
        <v>574</v>
      </c>
      <c r="H1245" s="211">
        <v>0</v>
      </c>
      <c r="I1245" s="105">
        <v>299</v>
      </c>
      <c r="J1245" s="442">
        <v>21</v>
      </c>
      <c r="K1245" s="443" t="s">
        <v>1710</v>
      </c>
      <c r="L1245" s="470">
        <f t="shared" si="32"/>
        <v>0</v>
      </c>
      <c r="M1245" s="521" t="s">
        <v>1420</v>
      </c>
    </row>
    <row r="1246" spans="6:13" ht="13.5" customHeight="1">
      <c r="F1246" s="103" t="s">
        <v>98</v>
      </c>
      <c r="G1246" s="104" t="s">
        <v>576</v>
      </c>
      <c r="H1246" s="211">
        <v>0</v>
      </c>
      <c r="I1246" s="105">
        <v>69</v>
      </c>
      <c r="J1246" s="442">
        <v>21</v>
      </c>
      <c r="K1246" s="443" t="s">
        <v>1710</v>
      </c>
      <c r="L1246" s="470">
        <f t="shared" si="32"/>
        <v>0</v>
      </c>
      <c r="M1246" s="521" t="s">
        <v>1420</v>
      </c>
    </row>
    <row r="1247" spans="6:13" ht="13.5" customHeight="1">
      <c r="F1247" s="103" t="s">
        <v>96</v>
      </c>
      <c r="G1247" s="104" t="s">
        <v>577</v>
      </c>
      <c r="H1247" s="211">
        <v>0</v>
      </c>
      <c r="I1247" s="105">
        <v>89</v>
      </c>
      <c r="J1247" s="442">
        <v>21</v>
      </c>
      <c r="K1247" s="443" t="s">
        <v>1710</v>
      </c>
      <c r="L1247" s="470">
        <f t="shared" si="32"/>
        <v>0</v>
      </c>
      <c r="M1247" s="521" t="s">
        <v>1420</v>
      </c>
    </row>
    <row r="1248" spans="6:13" ht="13.5" customHeight="1">
      <c r="F1248" s="103" t="s">
        <v>579</v>
      </c>
      <c r="G1248" s="104" t="s">
        <v>580</v>
      </c>
      <c r="H1248" s="211">
        <v>0</v>
      </c>
      <c r="I1248" s="105">
        <v>129</v>
      </c>
      <c r="J1248" s="442">
        <v>21</v>
      </c>
      <c r="K1248" s="443" t="s">
        <v>1710</v>
      </c>
      <c r="L1248" s="470">
        <f t="shared" si="32"/>
        <v>0</v>
      </c>
      <c r="M1248" s="521" t="s">
        <v>1420</v>
      </c>
    </row>
    <row r="1249" spans="6:13" ht="13.5" customHeight="1">
      <c r="F1249" s="103" t="s">
        <v>581</v>
      </c>
      <c r="G1249" s="104" t="s">
        <v>582</v>
      </c>
      <c r="H1249" s="211">
        <v>0</v>
      </c>
      <c r="I1249" s="105">
        <v>129</v>
      </c>
      <c r="J1249" s="442">
        <v>21</v>
      </c>
      <c r="K1249" s="443" t="s">
        <v>1710</v>
      </c>
      <c r="L1249" s="470">
        <f t="shared" si="32"/>
        <v>0</v>
      </c>
      <c r="M1249" s="521" t="s">
        <v>1420</v>
      </c>
    </row>
    <row r="1250" spans="6:13" ht="13.5" customHeight="1">
      <c r="F1250" s="103" t="s">
        <v>583</v>
      </c>
      <c r="G1250" s="104" t="s">
        <v>584</v>
      </c>
      <c r="H1250" s="211">
        <v>0</v>
      </c>
      <c r="I1250" s="105">
        <v>399</v>
      </c>
      <c r="J1250" s="442">
        <v>21</v>
      </c>
      <c r="K1250" s="443" t="s">
        <v>1710</v>
      </c>
      <c r="L1250" s="470">
        <f t="shared" si="32"/>
        <v>0</v>
      </c>
      <c r="M1250" s="521" t="s">
        <v>1420</v>
      </c>
    </row>
    <row r="1251" spans="6:13" ht="13.5" customHeight="1">
      <c r="F1251" s="103" t="s">
        <v>619</v>
      </c>
      <c r="G1251" s="104" t="s">
        <v>620</v>
      </c>
      <c r="H1251" s="211">
        <v>0</v>
      </c>
      <c r="I1251" s="105">
        <v>599</v>
      </c>
      <c r="J1251" s="442">
        <v>21</v>
      </c>
      <c r="K1251" s="443" t="s">
        <v>1710</v>
      </c>
      <c r="L1251" s="470">
        <f t="shared" si="32"/>
        <v>0</v>
      </c>
      <c r="M1251" s="521" t="s">
        <v>1420</v>
      </c>
    </row>
    <row r="1252" spans="6:13" ht="13.5" customHeight="1">
      <c r="F1252" s="103" t="s">
        <v>627</v>
      </c>
      <c r="G1252" s="104" t="s">
        <v>628</v>
      </c>
      <c r="H1252" s="211">
        <v>0</v>
      </c>
      <c r="I1252" s="105">
        <v>159</v>
      </c>
      <c r="J1252" s="442">
        <v>21</v>
      </c>
      <c r="K1252" s="443" t="s">
        <v>1710</v>
      </c>
      <c r="L1252" s="470">
        <f t="shared" si="32"/>
        <v>0</v>
      </c>
      <c r="M1252" s="521" t="s">
        <v>1420</v>
      </c>
    </row>
    <row r="1253" spans="6:13" ht="13.5" customHeight="1">
      <c r="F1253" s="103" t="s">
        <v>629</v>
      </c>
      <c r="G1253" s="104" t="s">
        <v>630</v>
      </c>
      <c r="H1253" s="211">
        <v>0</v>
      </c>
      <c r="I1253" s="105">
        <v>259</v>
      </c>
      <c r="J1253" s="442">
        <v>21</v>
      </c>
      <c r="K1253" s="443" t="s">
        <v>1710</v>
      </c>
      <c r="L1253" s="470">
        <f t="shared" si="32"/>
        <v>0</v>
      </c>
      <c r="M1253" s="521" t="s">
        <v>1420</v>
      </c>
    </row>
    <row r="1254" spans="6:13" ht="13.5" customHeight="1">
      <c r="F1254" s="103" t="s">
        <v>631</v>
      </c>
      <c r="G1254" s="104" t="s">
        <v>632</v>
      </c>
      <c r="H1254" s="211">
        <v>0</v>
      </c>
      <c r="I1254" s="105">
        <v>499</v>
      </c>
      <c r="J1254" s="442">
        <v>21</v>
      </c>
      <c r="K1254" s="443" t="s">
        <v>1710</v>
      </c>
      <c r="L1254" s="470">
        <f t="shared" si="32"/>
        <v>0</v>
      </c>
      <c r="M1254" s="521" t="s">
        <v>1420</v>
      </c>
    </row>
    <row r="1255" spans="6:13" ht="13.5" customHeight="1">
      <c r="F1255" s="103" t="s">
        <v>633</v>
      </c>
      <c r="G1255" s="104" t="s">
        <v>634</v>
      </c>
      <c r="H1255" s="211">
        <v>0</v>
      </c>
      <c r="I1255" s="105">
        <v>799</v>
      </c>
      <c r="J1255" s="442">
        <v>21</v>
      </c>
      <c r="K1255" s="443" t="s">
        <v>1710</v>
      </c>
      <c r="L1255" s="470">
        <f t="shared" si="32"/>
        <v>0</v>
      </c>
      <c r="M1255" s="521" t="s">
        <v>1420</v>
      </c>
    </row>
    <row r="1256" spans="6:13" ht="13.5" customHeight="1">
      <c r="F1256" s="103" t="s">
        <v>635</v>
      </c>
      <c r="G1256" s="104" t="s">
        <v>636</v>
      </c>
      <c r="H1256" s="211">
        <v>0</v>
      </c>
      <c r="I1256" s="105">
        <v>499</v>
      </c>
      <c r="J1256" s="442">
        <v>21</v>
      </c>
      <c r="K1256" s="443" t="s">
        <v>1710</v>
      </c>
      <c r="L1256" s="470">
        <f t="shared" si="32"/>
        <v>0</v>
      </c>
      <c r="M1256" s="521" t="s">
        <v>1420</v>
      </c>
    </row>
    <row r="1257" spans="6:13" ht="13.5" customHeight="1">
      <c r="F1257" s="277" t="s">
        <v>1034</v>
      </c>
      <c r="G1257" s="278" t="s">
        <v>1035</v>
      </c>
      <c r="H1257" s="211">
        <v>0</v>
      </c>
      <c r="I1257" s="279">
        <v>599</v>
      </c>
      <c r="J1257" s="442">
        <v>21</v>
      </c>
      <c r="K1257" s="443" t="s">
        <v>1710</v>
      </c>
      <c r="L1257" s="470">
        <f t="shared" si="32"/>
        <v>0</v>
      </c>
      <c r="M1257" s="521" t="s">
        <v>1420</v>
      </c>
    </row>
    <row r="1258" spans="6:13" ht="13.5" customHeight="1">
      <c r="F1258" s="277" t="s">
        <v>745</v>
      </c>
      <c r="G1258" s="278" t="s">
        <v>746</v>
      </c>
      <c r="H1258" s="211">
        <v>0</v>
      </c>
      <c r="I1258" s="279">
        <v>899</v>
      </c>
      <c r="J1258" s="442">
        <v>21</v>
      </c>
      <c r="K1258" s="443" t="s">
        <v>1710</v>
      </c>
      <c r="L1258" s="470">
        <f t="shared" si="32"/>
        <v>0</v>
      </c>
      <c r="M1258" s="521" t="s">
        <v>1420</v>
      </c>
    </row>
    <row r="1259" spans="6:13" ht="13.5" customHeight="1">
      <c r="F1259" s="277" t="s">
        <v>637</v>
      </c>
      <c r="G1259" s="278" t="s">
        <v>638</v>
      </c>
      <c r="H1259" s="211">
        <v>0</v>
      </c>
      <c r="I1259" s="279">
        <v>379</v>
      </c>
      <c r="J1259" s="442">
        <v>21</v>
      </c>
      <c r="K1259" s="443" t="s">
        <v>1710</v>
      </c>
      <c r="L1259" s="470">
        <f t="shared" si="32"/>
        <v>0</v>
      </c>
      <c r="M1259" s="521" t="s">
        <v>1420</v>
      </c>
    </row>
    <row r="1260" spans="6:13" ht="13.5" customHeight="1">
      <c r="F1260" s="277" t="s">
        <v>747</v>
      </c>
      <c r="G1260" s="278" t="s">
        <v>748</v>
      </c>
      <c r="H1260" s="211">
        <v>0</v>
      </c>
      <c r="I1260" s="279">
        <v>279</v>
      </c>
      <c r="J1260" s="442">
        <v>21</v>
      </c>
      <c r="K1260" s="443" t="s">
        <v>1710</v>
      </c>
      <c r="L1260" s="470">
        <f t="shared" si="32"/>
        <v>0</v>
      </c>
      <c r="M1260" s="521" t="s">
        <v>1420</v>
      </c>
    </row>
    <row r="1261" spans="6:13" ht="13.5" customHeight="1">
      <c r="F1261" s="277" t="s">
        <v>1036</v>
      </c>
      <c r="G1261" s="278" t="s">
        <v>1037</v>
      </c>
      <c r="H1261" s="211">
        <v>0</v>
      </c>
      <c r="I1261" s="279">
        <v>1299</v>
      </c>
      <c r="J1261" s="442">
        <v>21</v>
      </c>
      <c r="K1261" s="443" t="s">
        <v>1710</v>
      </c>
      <c r="L1261" s="470">
        <f t="shared" si="32"/>
        <v>0</v>
      </c>
      <c r="M1261" s="521" t="s">
        <v>1420</v>
      </c>
    </row>
    <row r="1262" spans="6:13" ht="13.5" customHeight="1">
      <c r="F1262" s="277" t="s">
        <v>1038</v>
      </c>
      <c r="G1262" s="278" t="s">
        <v>1039</v>
      </c>
      <c r="H1262" s="211">
        <v>0</v>
      </c>
      <c r="I1262" s="279">
        <v>219</v>
      </c>
      <c r="J1262" s="442">
        <v>21</v>
      </c>
      <c r="K1262" s="443" t="s">
        <v>1710</v>
      </c>
      <c r="L1262" s="470">
        <f t="shared" si="32"/>
        <v>0</v>
      </c>
      <c r="M1262" s="521" t="s">
        <v>1420</v>
      </c>
    </row>
    <row r="1263" spans="6:13" ht="13.5" customHeight="1">
      <c r="F1263" s="277" t="s">
        <v>1040</v>
      </c>
      <c r="G1263" s="278" t="s">
        <v>1041</v>
      </c>
      <c r="H1263" s="211">
        <v>0</v>
      </c>
      <c r="I1263" s="279">
        <v>159</v>
      </c>
      <c r="J1263" s="442">
        <v>21</v>
      </c>
      <c r="K1263" s="443" t="s">
        <v>1710</v>
      </c>
      <c r="L1263" s="470">
        <f t="shared" si="32"/>
        <v>0</v>
      </c>
      <c r="M1263" s="521" t="s">
        <v>1420</v>
      </c>
    </row>
    <row r="1264" spans="6:13" ht="13.5" customHeight="1">
      <c r="F1264" s="277" t="s">
        <v>1042</v>
      </c>
      <c r="G1264" s="278" t="s">
        <v>1043</v>
      </c>
      <c r="H1264" s="211">
        <v>0</v>
      </c>
      <c r="I1264" s="279">
        <v>659</v>
      </c>
      <c r="J1264" s="442">
        <v>21</v>
      </c>
      <c r="K1264" s="443" t="s">
        <v>1710</v>
      </c>
      <c r="L1264" s="470">
        <f t="shared" si="32"/>
        <v>0</v>
      </c>
      <c r="M1264" s="521" t="s">
        <v>1420</v>
      </c>
    </row>
    <row r="1265" spans="6:13" ht="13.5" customHeight="1">
      <c r="F1265" s="277" t="s">
        <v>1044</v>
      </c>
      <c r="G1265" s="278" t="s">
        <v>1045</v>
      </c>
      <c r="H1265" s="211">
        <v>0</v>
      </c>
      <c r="I1265" s="279">
        <v>239</v>
      </c>
      <c r="J1265" s="442">
        <v>21</v>
      </c>
      <c r="K1265" s="443" t="s">
        <v>1710</v>
      </c>
      <c r="L1265" s="470">
        <f t="shared" si="32"/>
        <v>0</v>
      </c>
      <c r="M1265" s="521" t="s">
        <v>1420</v>
      </c>
    </row>
    <row r="1266" spans="6:13" ht="13.5" customHeight="1">
      <c r="F1266" s="277" t="s">
        <v>1046</v>
      </c>
      <c r="G1266" s="278" t="s">
        <v>1047</v>
      </c>
      <c r="H1266" s="211">
        <v>0</v>
      </c>
      <c r="I1266" s="279">
        <v>169</v>
      </c>
      <c r="J1266" s="442">
        <v>21</v>
      </c>
      <c r="K1266" s="443" t="s">
        <v>1710</v>
      </c>
      <c r="L1266" s="470">
        <f t="shared" si="32"/>
        <v>0</v>
      </c>
      <c r="M1266" s="521" t="s">
        <v>1420</v>
      </c>
    </row>
    <row r="1267" spans="6:13" ht="13.5" customHeight="1">
      <c r="F1267" s="277" t="s">
        <v>1048</v>
      </c>
      <c r="G1267" s="278" t="s">
        <v>1049</v>
      </c>
      <c r="H1267" s="211">
        <v>0</v>
      </c>
      <c r="I1267" s="279">
        <v>399</v>
      </c>
      <c r="J1267" s="442">
        <v>21</v>
      </c>
      <c r="K1267" s="443" t="s">
        <v>1710</v>
      </c>
      <c r="L1267" s="470">
        <f t="shared" si="32"/>
        <v>0</v>
      </c>
      <c r="M1267" s="521" t="s">
        <v>1420</v>
      </c>
    </row>
    <row r="1268" spans="6:13" ht="13.5" customHeight="1">
      <c r="F1268" s="277" t="s">
        <v>1050</v>
      </c>
      <c r="G1268" s="278" t="s">
        <v>1051</v>
      </c>
      <c r="H1268" s="211">
        <v>0</v>
      </c>
      <c r="I1268" s="279">
        <v>1099</v>
      </c>
      <c r="J1268" s="442">
        <v>21</v>
      </c>
      <c r="K1268" s="443" t="s">
        <v>1710</v>
      </c>
      <c r="L1268" s="470">
        <f t="shared" si="32"/>
        <v>0</v>
      </c>
      <c r="M1268" s="521" t="s">
        <v>1420</v>
      </c>
    </row>
    <row r="1269" spans="6:13" ht="13.5" customHeight="1">
      <c r="F1269" s="277" t="s">
        <v>749</v>
      </c>
      <c r="G1269" s="278" t="s">
        <v>750</v>
      </c>
      <c r="H1269" s="211">
        <v>0</v>
      </c>
      <c r="I1269" s="279">
        <v>419</v>
      </c>
      <c r="J1269" s="442">
        <v>21</v>
      </c>
      <c r="K1269" s="443" t="s">
        <v>1710</v>
      </c>
      <c r="L1269" s="470">
        <f t="shared" si="32"/>
        <v>0</v>
      </c>
      <c r="M1269" s="521" t="s">
        <v>1420</v>
      </c>
    </row>
    <row r="1270" spans="6:13" ht="13.5" customHeight="1">
      <c r="F1270" s="277" t="s">
        <v>1052</v>
      </c>
      <c r="G1270" s="278" t="s">
        <v>1053</v>
      </c>
      <c r="H1270" s="211">
        <v>0</v>
      </c>
      <c r="I1270" s="279">
        <v>959</v>
      </c>
      <c r="J1270" s="442">
        <v>21</v>
      </c>
      <c r="K1270" s="443" t="s">
        <v>1710</v>
      </c>
      <c r="L1270" s="470">
        <f t="shared" si="32"/>
        <v>0</v>
      </c>
      <c r="M1270" s="521" t="s">
        <v>1420</v>
      </c>
    </row>
    <row r="1271" spans="6:13" ht="13.5" customHeight="1">
      <c r="F1271" s="277" t="s">
        <v>1054</v>
      </c>
      <c r="G1271" s="278" t="s">
        <v>1055</v>
      </c>
      <c r="H1271" s="211">
        <v>0</v>
      </c>
      <c r="I1271" s="279">
        <v>599</v>
      </c>
      <c r="J1271" s="442">
        <v>21</v>
      </c>
      <c r="K1271" s="443" t="s">
        <v>1710</v>
      </c>
      <c r="L1271" s="470">
        <f t="shared" si="32"/>
        <v>0</v>
      </c>
      <c r="M1271" s="521" t="s">
        <v>1420</v>
      </c>
    </row>
    <row r="1272" spans="6:13" ht="13.5" customHeight="1">
      <c r="F1272" s="277" t="s">
        <v>751</v>
      </c>
      <c r="G1272" s="278" t="s">
        <v>752</v>
      </c>
      <c r="H1272" s="211">
        <v>0</v>
      </c>
      <c r="I1272" s="279">
        <v>139</v>
      </c>
      <c r="J1272" s="442">
        <v>21</v>
      </c>
      <c r="K1272" s="443" t="s">
        <v>1710</v>
      </c>
      <c r="L1272" s="470">
        <f t="shared" si="32"/>
        <v>0</v>
      </c>
      <c r="M1272" s="521" t="s">
        <v>1420</v>
      </c>
    </row>
    <row r="1273" spans="6:13" ht="13.5" customHeight="1">
      <c r="F1273" s="277" t="s">
        <v>753</v>
      </c>
      <c r="G1273" s="278" t="s">
        <v>1056</v>
      </c>
      <c r="H1273" s="211">
        <v>0</v>
      </c>
      <c r="I1273" s="279">
        <v>349</v>
      </c>
      <c r="J1273" s="442">
        <v>21</v>
      </c>
      <c r="K1273" s="443" t="s">
        <v>1710</v>
      </c>
      <c r="L1273" s="470">
        <f t="shared" si="32"/>
        <v>0</v>
      </c>
      <c r="M1273" s="521" t="s">
        <v>1420</v>
      </c>
    </row>
    <row r="1274" spans="6:13" ht="13.5" customHeight="1">
      <c r="F1274" s="277" t="s">
        <v>759</v>
      </c>
      <c r="G1274" s="278" t="s">
        <v>1056</v>
      </c>
      <c r="H1274" s="211">
        <v>0</v>
      </c>
      <c r="I1274" s="279">
        <v>999</v>
      </c>
      <c r="J1274" s="442">
        <v>21</v>
      </c>
      <c r="K1274" s="443" t="s">
        <v>1710</v>
      </c>
      <c r="L1274" s="470">
        <f t="shared" si="32"/>
        <v>0</v>
      </c>
      <c r="M1274" s="521" t="s">
        <v>1420</v>
      </c>
    </row>
    <row r="1275" spans="6:13" ht="13.5" customHeight="1">
      <c r="F1275" s="277" t="s">
        <v>1057</v>
      </c>
      <c r="G1275" s="278" t="s">
        <v>1058</v>
      </c>
      <c r="H1275" s="211">
        <v>0</v>
      </c>
      <c r="I1275" s="279">
        <v>129</v>
      </c>
      <c r="J1275" s="442">
        <v>21</v>
      </c>
      <c r="K1275" s="443" t="s">
        <v>1710</v>
      </c>
      <c r="L1275" s="470">
        <f t="shared" si="32"/>
        <v>0</v>
      </c>
      <c r="M1275" s="521" t="s">
        <v>1420</v>
      </c>
    </row>
    <row r="1276" spans="6:13" ht="13.5" customHeight="1">
      <c r="F1276" s="277" t="s">
        <v>1059</v>
      </c>
      <c r="G1276" s="278" t="s">
        <v>1060</v>
      </c>
      <c r="H1276" s="211">
        <v>0</v>
      </c>
      <c r="I1276" s="279">
        <v>129</v>
      </c>
      <c r="J1276" s="442">
        <v>21</v>
      </c>
      <c r="K1276" s="443" t="s">
        <v>1710</v>
      </c>
      <c r="L1276" s="470">
        <f t="shared" si="32"/>
        <v>0</v>
      </c>
      <c r="M1276" s="521" t="s">
        <v>1420</v>
      </c>
    </row>
    <row r="1277" spans="6:13" ht="13.5" customHeight="1">
      <c r="F1277" s="277" t="s">
        <v>1061</v>
      </c>
      <c r="G1277" s="278" t="s">
        <v>765</v>
      </c>
      <c r="H1277" s="211">
        <v>0</v>
      </c>
      <c r="I1277" s="279">
        <v>399</v>
      </c>
      <c r="J1277" s="442">
        <v>21</v>
      </c>
      <c r="K1277" s="443" t="s">
        <v>1710</v>
      </c>
      <c r="L1277" s="470">
        <f t="shared" si="32"/>
        <v>0</v>
      </c>
      <c r="M1277" s="521" t="s">
        <v>1420</v>
      </c>
    </row>
    <row r="1278" spans="6:13" ht="13.5" customHeight="1">
      <c r="F1278" s="277" t="s">
        <v>1064</v>
      </c>
      <c r="G1278" s="278" t="s">
        <v>1065</v>
      </c>
      <c r="H1278" s="211">
        <v>0</v>
      </c>
      <c r="I1278" s="279">
        <v>799</v>
      </c>
      <c r="J1278" s="442">
        <v>21</v>
      </c>
      <c r="K1278" s="443" t="s">
        <v>1710</v>
      </c>
      <c r="L1278" s="470">
        <f t="shared" si="32"/>
        <v>0</v>
      </c>
      <c r="M1278" s="521" t="s">
        <v>1420</v>
      </c>
    </row>
    <row r="1279" spans="6:13" ht="13.5" customHeight="1">
      <c r="F1279" s="277" t="s">
        <v>687</v>
      </c>
      <c r="G1279" s="278" t="s">
        <v>688</v>
      </c>
      <c r="H1279" s="211">
        <v>0</v>
      </c>
      <c r="I1279" s="279">
        <v>499</v>
      </c>
      <c r="J1279" s="442">
        <v>21</v>
      </c>
      <c r="K1279" s="443" t="s">
        <v>1710</v>
      </c>
      <c r="L1279" s="470">
        <f t="shared" si="32"/>
        <v>0</v>
      </c>
      <c r="M1279" s="521" t="s">
        <v>1420</v>
      </c>
    </row>
    <row r="1280" spans="6:13" ht="13.5" customHeight="1">
      <c r="F1280" s="277" t="s">
        <v>691</v>
      </c>
      <c r="G1280" s="278" t="s">
        <v>692</v>
      </c>
      <c r="H1280" s="211">
        <v>0</v>
      </c>
      <c r="I1280" s="279">
        <v>59</v>
      </c>
      <c r="J1280" s="442">
        <v>21</v>
      </c>
      <c r="K1280" s="443" t="s">
        <v>1710</v>
      </c>
      <c r="L1280" s="470">
        <f t="shared" si="32"/>
        <v>0</v>
      </c>
      <c r="M1280" s="521" t="s">
        <v>1420</v>
      </c>
    </row>
    <row r="1281" spans="6:13" ht="13.5" customHeight="1">
      <c r="F1281" s="277" t="s">
        <v>693</v>
      </c>
      <c r="G1281" s="278" t="s">
        <v>694</v>
      </c>
      <c r="H1281" s="211">
        <v>0</v>
      </c>
      <c r="I1281" s="279">
        <v>99</v>
      </c>
      <c r="J1281" s="442">
        <v>21</v>
      </c>
      <c r="K1281" s="443" t="s">
        <v>1710</v>
      </c>
      <c r="L1281" s="470">
        <f t="shared" si="32"/>
        <v>0</v>
      </c>
      <c r="M1281" s="521" t="s">
        <v>1420</v>
      </c>
    </row>
    <row r="1282" spans="6:13" ht="13.5" customHeight="1">
      <c r="F1282" s="277" t="s">
        <v>1066</v>
      </c>
      <c r="G1282" s="278" t="s">
        <v>1067</v>
      </c>
      <c r="H1282" s="211">
        <v>0</v>
      </c>
      <c r="I1282" s="279">
        <v>849</v>
      </c>
      <c r="J1282" s="442">
        <v>21</v>
      </c>
      <c r="K1282" s="443" t="s">
        <v>1710</v>
      </c>
      <c r="L1282" s="470">
        <f t="shared" si="32"/>
        <v>0</v>
      </c>
      <c r="M1282" s="521" t="s">
        <v>1420</v>
      </c>
    </row>
    <row r="1283" spans="6:13" ht="13.5" customHeight="1">
      <c r="F1283" s="277" t="s">
        <v>1068</v>
      </c>
      <c r="G1283" s="278" t="s">
        <v>1069</v>
      </c>
      <c r="H1283" s="211">
        <v>0</v>
      </c>
      <c r="I1283" s="279">
        <v>299</v>
      </c>
      <c r="J1283" s="442">
        <v>21</v>
      </c>
      <c r="K1283" s="443" t="s">
        <v>1710</v>
      </c>
      <c r="L1283" s="470">
        <f t="shared" si="32"/>
        <v>0</v>
      </c>
      <c r="M1283" s="521" t="s">
        <v>1420</v>
      </c>
    </row>
    <row r="1284" spans="6:13" ht="13.5" customHeight="1">
      <c r="F1284" s="277" t="s">
        <v>703</v>
      </c>
      <c r="G1284" s="278" t="s">
        <v>704</v>
      </c>
      <c r="H1284" s="211">
        <v>0</v>
      </c>
      <c r="I1284" s="279">
        <v>179</v>
      </c>
      <c r="J1284" s="442">
        <v>21</v>
      </c>
      <c r="K1284" s="443" t="s">
        <v>1710</v>
      </c>
      <c r="L1284" s="470">
        <f t="shared" si="32"/>
        <v>0</v>
      </c>
      <c r="M1284" s="521" t="s">
        <v>1420</v>
      </c>
    </row>
    <row r="1285" spans="6:13" ht="13.5" customHeight="1">
      <c r="F1285" s="277" t="s">
        <v>705</v>
      </c>
      <c r="G1285" s="278" t="s">
        <v>706</v>
      </c>
      <c r="H1285" s="211">
        <v>0</v>
      </c>
      <c r="I1285" s="279">
        <v>539</v>
      </c>
      <c r="J1285" s="442">
        <v>21</v>
      </c>
      <c r="K1285" s="443" t="s">
        <v>1710</v>
      </c>
      <c r="L1285" s="470">
        <f t="shared" si="32"/>
        <v>0</v>
      </c>
      <c r="M1285" s="521" t="s">
        <v>1420</v>
      </c>
    </row>
    <row r="1286" spans="6:13" ht="13.5" customHeight="1">
      <c r="F1286" s="277" t="s">
        <v>1070</v>
      </c>
      <c r="G1286" s="278" t="s">
        <v>1071</v>
      </c>
      <c r="H1286" s="211">
        <v>0</v>
      </c>
      <c r="I1286" s="279">
        <v>479</v>
      </c>
      <c r="J1286" s="442">
        <v>21</v>
      </c>
      <c r="K1286" s="443" t="s">
        <v>1710</v>
      </c>
      <c r="L1286" s="470">
        <f t="shared" si="32"/>
        <v>0</v>
      </c>
      <c r="M1286" s="521" t="s">
        <v>1420</v>
      </c>
    </row>
    <row r="1287" spans="6:13" ht="13.5" customHeight="1">
      <c r="F1287" s="386" t="s">
        <v>1695</v>
      </c>
      <c r="G1287" s="387" t="s">
        <v>1696</v>
      </c>
      <c r="H1287" s="211">
        <v>0</v>
      </c>
      <c r="I1287" s="388">
        <v>61</v>
      </c>
      <c r="J1287" s="442">
        <v>21</v>
      </c>
      <c r="K1287" s="443" t="s">
        <v>1710</v>
      </c>
      <c r="L1287" s="470">
        <f aca="true" t="shared" si="33" ref="L1287:L1350">PRODUCT(H1287,I1287)</f>
        <v>0</v>
      </c>
      <c r="M1287" s="521" t="s">
        <v>1420</v>
      </c>
    </row>
    <row r="1288" spans="6:13" ht="13.5" customHeight="1">
      <c r="F1288" s="386" t="s">
        <v>1697</v>
      </c>
      <c r="G1288" s="387" t="s">
        <v>1698</v>
      </c>
      <c r="H1288" s="211">
        <v>0</v>
      </c>
      <c r="I1288" s="388">
        <v>439</v>
      </c>
      <c r="J1288" s="442">
        <v>21</v>
      </c>
      <c r="K1288" s="443" t="s">
        <v>1710</v>
      </c>
      <c r="L1288" s="470">
        <f t="shared" si="33"/>
        <v>0</v>
      </c>
      <c r="M1288" s="521" t="s">
        <v>1420</v>
      </c>
    </row>
    <row r="1289" spans="6:13" ht="13.5" customHeight="1">
      <c r="F1289" s="386" t="s">
        <v>1699</v>
      </c>
      <c r="G1289" s="387" t="s">
        <v>1700</v>
      </c>
      <c r="H1289" s="211">
        <v>0</v>
      </c>
      <c r="I1289" s="388">
        <v>613</v>
      </c>
      <c r="J1289" s="442">
        <v>21</v>
      </c>
      <c r="K1289" s="443" t="s">
        <v>1710</v>
      </c>
      <c r="L1289" s="470">
        <f t="shared" si="33"/>
        <v>0</v>
      </c>
      <c r="M1289" s="521" t="s">
        <v>1420</v>
      </c>
    </row>
    <row r="1290" spans="3:13" ht="13.5" customHeight="1">
      <c r="C1290" s="389" t="s">
        <v>1421</v>
      </c>
      <c r="F1290" s="281" t="s">
        <v>475</v>
      </c>
      <c r="G1290" s="282" t="s">
        <v>476</v>
      </c>
      <c r="H1290" s="211">
        <v>0</v>
      </c>
      <c r="I1290" s="283">
        <v>149</v>
      </c>
      <c r="J1290" s="476">
        <v>21</v>
      </c>
      <c r="K1290" s="477" t="s">
        <v>1710</v>
      </c>
      <c r="L1290" s="470">
        <f t="shared" si="33"/>
        <v>0</v>
      </c>
      <c r="M1290" s="478" t="s">
        <v>1421</v>
      </c>
    </row>
    <row r="1291" spans="6:13" ht="13.5" customHeight="1">
      <c r="F1291" s="281" t="s">
        <v>477</v>
      </c>
      <c r="G1291" s="282" t="s">
        <v>478</v>
      </c>
      <c r="H1291" s="211">
        <v>0</v>
      </c>
      <c r="I1291" s="283">
        <v>119</v>
      </c>
      <c r="J1291" s="476">
        <v>21</v>
      </c>
      <c r="K1291" s="477" t="s">
        <v>1710</v>
      </c>
      <c r="L1291" s="470">
        <f t="shared" si="33"/>
        <v>0</v>
      </c>
      <c r="M1291" s="478" t="s">
        <v>1421</v>
      </c>
    </row>
    <row r="1292" spans="3:13" ht="13.5" customHeight="1">
      <c r="C1292" s="367" t="s">
        <v>1422</v>
      </c>
      <c r="F1292" s="285" t="s">
        <v>538</v>
      </c>
      <c r="G1292" s="286" t="s">
        <v>539</v>
      </c>
      <c r="H1292" s="211">
        <v>0</v>
      </c>
      <c r="I1292" s="231">
        <v>2999</v>
      </c>
      <c r="J1292" s="439">
        <v>21</v>
      </c>
      <c r="K1292" s="440" t="s">
        <v>1710</v>
      </c>
      <c r="L1292" s="470">
        <f t="shared" si="33"/>
        <v>0</v>
      </c>
      <c r="M1292" s="483" t="s">
        <v>1422</v>
      </c>
    </row>
    <row r="1293" spans="6:13" ht="13.5" customHeight="1">
      <c r="F1293" s="285" t="s">
        <v>540</v>
      </c>
      <c r="G1293" s="286" t="s">
        <v>541</v>
      </c>
      <c r="H1293" s="211">
        <v>0</v>
      </c>
      <c r="I1293" s="231">
        <v>39</v>
      </c>
      <c r="J1293" s="439">
        <v>21</v>
      </c>
      <c r="K1293" s="440" t="s">
        <v>1710</v>
      </c>
      <c r="L1293" s="470">
        <f t="shared" si="33"/>
        <v>0</v>
      </c>
      <c r="M1293" s="483" t="s">
        <v>1422</v>
      </c>
    </row>
    <row r="1294" spans="6:13" ht="13.5" customHeight="1">
      <c r="F1294" s="285" t="s">
        <v>542</v>
      </c>
      <c r="G1294" s="286" t="s">
        <v>543</v>
      </c>
      <c r="H1294" s="211">
        <v>0</v>
      </c>
      <c r="I1294" s="231">
        <v>1399</v>
      </c>
      <c r="J1294" s="439">
        <v>21</v>
      </c>
      <c r="K1294" s="440" t="s">
        <v>1710</v>
      </c>
      <c r="L1294" s="470">
        <f t="shared" si="33"/>
        <v>0</v>
      </c>
      <c r="M1294" s="483" t="s">
        <v>1422</v>
      </c>
    </row>
    <row r="1295" spans="6:13" ht="13.5" customHeight="1">
      <c r="F1295" s="285" t="s">
        <v>544</v>
      </c>
      <c r="G1295" s="286" t="s">
        <v>545</v>
      </c>
      <c r="H1295" s="211">
        <v>0</v>
      </c>
      <c r="I1295" s="231">
        <v>999</v>
      </c>
      <c r="J1295" s="439">
        <v>21</v>
      </c>
      <c r="K1295" s="440" t="s">
        <v>1710</v>
      </c>
      <c r="L1295" s="470">
        <f t="shared" si="33"/>
        <v>0</v>
      </c>
      <c r="M1295" s="483" t="s">
        <v>1422</v>
      </c>
    </row>
    <row r="1296" spans="6:13" ht="13.5" customHeight="1">
      <c r="F1296" s="285" t="s">
        <v>546</v>
      </c>
      <c r="G1296" s="286" t="s">
        <v>547</v>
      </c>
      <c r="H1296" s="211">
        <v>0</v>
      </c>
      <c r="I1296" s="231">
        <v>399</v>
      </c>
      <c r="J1296" s="439">
        <v>21</v>
      </c>
      <c r="K1296" s="440" t="s">
        <v>1710</v>
      </c>
      <c r="L1296" s="470">
        <f t="shared" si="33"/>
        <v>0</v>
      </c>
      <c r="M1296" s="483" t="s">
        <v>1422</v>
      </c>
    </row>
    <row r="1297" spans="6:13" ht="13.5" customHeight="1">
      <c r="F1297" s="285" t="s">
        <v>548</v>
      </c>
      <c r="G1297" s="286" t="s">
        <v>549</v>
      </c>
      <c r="H1297" s="211">
        <v>0</v>
      </c>
      <c r="I1297" s="231">
        <v>899</v>
      </c>
      <c r="J1297" s="439">
        <v>21</v>
      </c>
      <c r="K1297" s="440" t="s">
        <v>1710</v>
      </c>
      <c r="L1297" s="470">
        <f t="shared" si="33"/>
        <v>0</v>
      </c>
      <c r="M1297" s="483" t="s">
        <v>1422</v>
      </c>
    </row>
    <row r="1298" spans="6:13" ht="13.5" customHeight="1">
      <c r="F1298" s="285" t="s">
        <v>550</v>
      </c>
      <c r="G1298" s="286" t="s">
        <v>551</v>
      </c>
      <c r="H1298" s="211">
        <v>0</v>
      </c>
      <c r="I1298" s="231">
        <v>69</v>
      </c>
      <c r="J1298" s="439">
        <v>21</v>
      </c>
      <c r="K1298" s="440" t="s">
        <v>1710</v>
      </c>
      <c r="L1298" s="470">
        <f t="shared" si="33"/>
        <v>0</v>
      </c>
      <c r="M1298" s="483" t="s">
        <v>1422</v>
      </c>
    </row>
    <row r="1299" spans="6:13" ht="13.5" customHeight="1">
      <c r="F1299" s="285" t="s">
        <v>552</v>
      </c>
      <c r="G1299" s="286" t="s">
        <v>553</v>
      </c>
      <c r="H1299" s="211">
        <v>0</v>
      </c>
      <c r="I1299" s="231">
        <v>899</v>
      </c>
      <c r="J1299" s="439">
        <v>21</v>
      </c>
      <c r="K1299" s="440" t="s">
        <v>1710</v>
      </c>
      <c r="L1299" s="470">
        <f t="shared" si="33"/>
        <v>0</v>
      </c>
      <c r="M1299" s="483" t="s">
        <v>1422</v>
      </c>
    </row>
    <row r="1300" spans="6:13" ht="13.5" customHeight="1">
      <c r="F1300" s="285" t="s">
        <v>554</v>
      </c>
      <c r="G1300" s="286" t="s">
        <v>555</v>
      </c>
      <c r="H1300" s="211">
        <v>0</v>
      </c>
      <c r="I1300" s="231">
        <v>499</v>
      </c>
      <c r="J1300" s="439">
        <v>21</v>
      </c>
      <c r="K1300" s="440" t="s">
        <v>1710</v>
      </c>
      <c r="L1300" s="470">
        <f t="shared" si="33"/>
        <v>0</v>
      </c>
      <c r="M1300" s="483" t="s">
        <v>1422</v>
      </c>
    </row>
    <row r="1301" spans="6:13" ht="13.5" customHeight="1">
      <c r="F1301" s="285" t="s">
        <v>556</v>
      </c>
      <c r="G1301" s="286" t="s">
        <v>557</v>
      </c>
      <c r="H1301" s="211">
        <v>0</v>
      </c>
      <c r="I1301" s="231">
        <v>399</v>
      </c>
      <c r="J1301" s="439">
        <v>21</v>
      </c>
      <c r="K1301" s="440" t="s">
        <v>1710</v>
      </c>
      <c r="L1301" s="470">
        <f t="shared" si="33"/>
        <v>0</v>
      </c>
      <c r="M1301" s="483" t="s">
        <v>1422</v>
      </c>
    </row>
    <row r="1302" spans="6:13" ht="13.5" customHeight="1">
      <c r="F1302" s="285" t="s">
        <v>558</v>
      </c>
      <c r="G1302" s="286" t="s">
        <v>559</v>
      </c>
      <c r="H1302" s="211">
        <v>0</v>
      </c>
      <c r="I1302" s="231">
        <v>499</v>
      </c>
      <c r="J1302" s="439">
        <v>21</v>
      </c>
      <c r="K1302" s="440" t="s">
        <v>1710</v>
      </c>
      <c r="L1302" s="470">
        <f t="shared" si="33"/>
        <v>0</v>
      </c>
      <c r="M1302" s="483" t="s">
        <v>1422</v>
      </c>
    </row>
    <row r="1303" spans="6:13" ht="13.5" customHeight="1">
      <c r="F1303" s="285" t="s">
        <v>560</v>
      </c>
      <c r="G1303" s="286" t="s">
        <v>561</v>
      </c>
      <c r="H1303" s="211">
        <v>0</v>
      </c>
      <c r="I1303" s="231">
        <v>629</v>
      </c>
      <c r="J1303" s="439">
        <v>21</v>
      </c>
      <c r="K1303" s="440" t="s">
        <v>1710</v>
      </c>
      <c r="L1303" s="470">
        <f t="shared" si="33"/>
        <v>0</v>
      </c>
      <c r="M1303" s="483" t="s">
        <v>1422</v>
      </c>
    </row>
    <row r="1304" spans="6:13" ht="13.5" customHeight="1">
      <c r="F1304" s="285" t="s">
        <v>562</v>
      </c>
      <c r="G1304" s="286" t="s">
        <v>563</v>
      </c>
      <c r="H1304" s="211">
        <v>0</v>
      </c>
      <c r="I1304" s="231">
        <v>549</v>
      </c>
      <c r="J1304" s="439">
        <v>21</v>
      </c>
      <c r="K1304" s="440" t="s">
        <v>1710</v>
      </c>
      <c r="L1304" s="470">
        <f t="shared" si="33"/>
        <v>0</v>
      </c>
      <c r="M1304" s="483" t="s">
        <v>1422</v>
      </c>
    </row>
    <row r="1305" spans="6:13" ht="13.5" customHeight="1">
      <c r="F1305" s="285" t="s">
        <v>564</v>
      </c>
      <c r="G1305" s="286" t="s">
        <v>565</v>
      </c>
      <c r="H1305" s="211">
        <v>0</v>
      </c>
      <c r="I1305" s="231">
        <v>149</v>
      </c>
      <c r="J1305" s="439">
        <v>21</v>
      </c>
      <c r="K1305" s="440" t="s">
        <v>1710</v>
      </c>
      <c r="L1305" s="470">
        <f t="shared" si="33"/>
        <v>0</v>
      </c>
      <c r="M1305" s="483" t="s">
        <v>1422</v>
      </c>
    </row>
    <row r="1306" spans="6:13" ht="13.5" customHeight="1">
      <c r="F1306" s="287" t="s">
        <v>554</v>
      </c>
      <c r="G1306" s="288" t="s">
        <v>555</v>
      </c>
      <c r="H1306" s="211">
        <v>0</v>
      </c>
      <c r="I1306" s="231">
        <v>499</v>
      </c>
      <c r="J1306" s="439">
        <v>21</v>
      </c>
      <c r="K1306" s="440" t="s">
        <v>1710</v>
      </c>
      <c r="L1306" s="470">
        <f t="shared" si="33"/>
        <v>0</v>
      </c>
      <c r="M1306" s="483" t="s">
        <v>1422</v>
      </c>
    </row>
    <row r="1307" spans="6:13" ht="13.5" customHeight="1">
      <c r="F1307" s="287" t="s">
        <v>566</v>
      </c>
      <c r="G1307" s="288" t="s">
        <v>567</v>
      </c>
      <c r="H1307" s="211">
        <v>0</v>
      </c>
      <c r="I1307" s="231">
        <v>599</v>
      </c>
      <c r="J1307" s="439">
        <v>21</v>
      </c>
      <c r="K1307" s="440" t="s">
        <v>1710</v>
      </c>
      <c r="L1307" s="470">
        <f t="shared" si="33"/>
        <v>0</v>
      </c>
      <c r="M1307" s="483" t="s">
        <v>1422</v>
      </c>
    </row>
    <row r="1308" spans="6:13" ht="13.5" customHeight="1">
      <c r="F1308" s="287" t="s">
        <v>568</v>
      </c>
      <c r="G1308" s="288" t="s">
        <v>569</v>
      </c>
      <c r="H1308" s="211">
        <v>0</v>
      </c>
      <c r="I1308" s="231">
        <v>899</v>
      </c>
      <c r="J1308" s="439">
        <v>21</v>
      </c>
      <c r="K1308" s="440" t="s">
        <v>1710</v>
      </c>
      <c r="L1308" s="470">
        <f t="shared" si="33"/>
        <v>0</v>
      </c>
      <c r="M1308" s="483" t="s">
        <v>1422</v>
      </c>
    </row>
    <row r="1309" spans="6:13" ht="13.5" customHeight="1">
      <c r="F1309" s="289" t="s">
        <v>302</v>
      </c>
      <c r="G1309" s="290" t="s">
        <v>303</v>
      </c>
      <c r="H1309" s="211">
        <v>0</v>
      </c>
      <c r="I1309" s="231">
        <v>399</v>
      </c>
      <c r="J1309" s="439">
        <v>21</v>
      </c>
      <c r="K1309" s="440" t="s">
        <v>1710</v>
      </c>
      <c r="L1309" s="470">
        <f t="shared" si="33"/>
        <v>0</v>
      </c>
      <c r="M1309" s="483" t="s">
        <v>1422</v>
      </c>
    </row>
    <row r="1310" spans="6:13" ht="13.5" customHeight="1">
      <c r="F1310" s="167" t="s">
        <v>1126</v>
      </c>
      <c r="G1310" s="168" t="s">
        <v>1127</v>
      </c>
      <c r="H1310" s="211">
        <v>0</v>
      </c>
      <c r="I1310" s="169">
        <v>299</v>
      </c>
      <c r="J1310" s="439">
        <v>21</v>
      </c>
      <c r="K1310" s="440" t="s">
        <v>1710</v>
      </c>
      <c r="L1310" s="470">
        <f t="shared" si="33"/>
        <v>0</v>
      </c>
      <c r="M1310" s="483" t="s">
        <v>1422</v>
      </c>
    </row>
    <row r="1311" spans="6:13" ht="13.5" customHeight="1">
      <c r="F1311" s="167" t="s">
        <v>1128</v>
      </c>
      <c r="G1311" s="168" t="s">
        <v>1129</v>
      </c>
      <c r="H1311" s="211">
        <v>0</v>
      </c>
      <c r="I1311" s="169">
        <v>299</v>
      </c>
      <c r="J1311" s="439">
        <v>21</v>
      </c>
      <c r="K1311" s="440" t="s">
        <v>1710</v>
      </c>
      <c r="L1311" s="470">
        <f t="shared" si="33"/>
        <v>0</v>
      </c>
      <c r="M1311" s="483" t="s">
        <v>1422</v>
      </c>
    </row>
    <row r="1312" spans="6:13" ht="13.5" customHeight="1">
      <c r="F1312" s="167" t="s">
        <v>1130</v>
      </c>
      <c r="G1312" s="168" t="s">
        <v>1131</v>
      </c>
      <c r="H1312" s="211">
        <v>0</v>
      </c>
      <c r="I1312" s="169">
        <v>299</v>
      </c>
      <c r="J1312" s="439">
        <v>21</v>
      </c>
      <c r="K1312" s="440" t="s">
        <v>1710</v>
      </c>
      <c r="L1312" s="470">
        <f t="shared" si="33"/>
        <v>0</v>
      </c>
      <c r="M1312" s="483" t="s">
        <v>1422</v>
      </c>
    </row>
    <row r="1313" spans="6:13" ht="13.5" customHeight="1">
      <c r="F1313" s="167" t="s">
        <v>1132</v>
      </c>
      <c r="G1313" s="168" t="s">
        <v>1133</v>
      </c>
      <c r="H1313" s="211">
        <v>0</v>
      </c>
      <c r="I1313" s="169">
        <v>299</v>
      </c>
      <c r="J1313" s="439">
        <v>21</v>
      </c>
      <c r="K1313" s="440" t="s">
        <v>1710</v>
      </c>
      <c r="L1313" s="470">
        <f t="shared" si="33"/>
        <v>0</v>
      </c>
      <c r="M1313" s="483" t="s">
        <v>1422</v>
      </c>
    </row>
    <row r="1314" spans="6:13" ht="13.5" customHeight="1">
      <c r="F1314" s="167" t="s">
        <v>1134</v>
      </c>
      <c r="G1314" s="168" t="s">
        <v>1135</v>
      </c>
      <c r="H1314" s="211">
        <v>0</v>
      </c>
      <c r="I1314" s="169">
        <v>299</v>
      </c>
      <c r="J1314" s="439">
        <v>21</v>
      </c>
      <c r="K1314" s="440" t="s">
        <v>1710</v>
      </c>
      <c r="L1314" s="470">
        <f t="shared" si="33"/>
        <v>0</v>
      </c>
      <c r="M1314" s="483" t="s">
        <v>1422</v>
      </c>
    </row>
    <row r="1315" spans="6:13" ht="13.5" customHeight="1">
      <c r="F1315" s="167" t="s">
        <v>1136</v>
      </c>
      <c r="G1315" s="168" t="s">
        <v>1137</v>
      </c>
      <c r="H1315" s="211">
        <v>0</v>
      </c>
      <c r="I1315" s="169">
        <v>299</v>
      </c>
      <c r="J1315" s="439">
        <v>21</v>
      </c>
      <c r="K1315" s="440" t="s">
        <v>1710</v>
      </c>
      <c r="L1315" s="470">
        <f t="shared" si="33"/>
        <v>0</v>
      </c>
      <c r="M1315" s="483" t="s">
        <v>1422</v>
      </c>
    </row>
    <row r="1316" spans="6:13" ht="13.5" customHeight="1">
      <c r="F1316" s="167" t="s">
        <v>1138</v>
      </c>
      <c r="G1316" s="168" t="s">
        <v>1139</v>
      </c>
      <c r="H1316" s="211">
        <v>0</v>
      </c>
      <c r="I1316" s="169">
        <v>299</v>
      </c>
      <c r="J1316" s="439">
        <v>21</v>
      </c>
      <c r="K1316" s="440" t="s">
        <v>1710</v>
      </c>
      <c r="L1316" s="470">
        <f t="shared" si="33"/>
        <v>0</v>
      </c>
      <c r="M1316" s="483" t="s">
        <v>1422</v>
      </c>
    </row>
    <row r="1317" spans="6:13" ht="13.5" customHeight="1">
      <c r="F1317" s="167" t="s">
        <v>1140</v>
      </c>
      <c r="G1317" s="168" t="s">
        <v>1142</v>
      </c>
      <c r="H1317" s="211">
        <v>0</v>
      </c>
      <c r="I1317" s="169">
        <v>299</v>
      </c>
      <c r="J1317" s="439">
        <v>21</v>
      </c>
      <c r="K1317" s="440" t="s">
        <v>1710</v>
      </c>
      <c r="L1317" s="470">
        <f t="shared" si="33"/>
        <v>0</v>
      </c>
      <c r="M1317" s="483" t="s">
        <v>1422</v>
      </c>
    </row>
    <row r="1318" spans="6:13" ht="13.5" customHeight="1">
      <c r="F1318" s="167" t="s">
        <v>1141</v>
      </c>
      <c r="G1318" s="168" t="s">
        <v>1143</v>
      </c>
      <c r="H1318" s="211">
        <v>0</v>
      </c>
      <c r="I1318" s="169">
        <v>299</v>
      </c>
      <c r="J1318" s="439">
        <v>21</v>
      </c>
      <c r="K1318" s="440" t="s">
        <v>1710</v>
      </c>
      <c r="L1318" s="470">
        <f t="shared" si="33"/>
        <v>0</v>
      </c>
      <c r="M1318" s="483" t="s">
        <v>1422</v>
      </c>
    </row>
    <row r="1319" spans="6:13" ht="13.5" customHeight="1">
      <c r="F1319" s="167" t="s">
        <v>1144</v>
      </c>
      <c r="G1319" s="168" t="s">
        <v>1145</v>
      </c>
      <c r="H1319" s="211">
        <v>0</v>
      </c>
      <c r="I1319" s="169">
        <v>599</v>
      </c>
      <c r="J1319" s="439">
        <v>21</v>
      </c>
      <c r="K1319" s="440" t="s">
        <v>1710</v>
      </c>
      <c r="L1319" s="470">
        <f t="shared" si="33"/>
        <v>0</v>
      </c>
      <c r="M1319" s="483" t="s">
        <v>1422</v>
      </c>
    </row>
    <row r="1320" spans="3:13" ht="13.5" customHeight="1">
      <c r="C1320" s="390" t="s">
        <v>1424</v>
      </c>
      <c r="F1320" s="292" t="s">
        <v>781</v>
      </c>
      <c r="G1320" s="293" t="s">
        <v>782</v>
      </c>
      <c r="H1320" s="211">
        <v>0</v>
      </c>
      <c r="I1320" s="294">
        <v>55</v>
      </c>
      <c r="J1320" s="523">
        <v>21</v>
      </c>
      <c r="K1320" s="524" t="s">
        <v>1710</v>
      </c>
      <c r="L1320" s="470">
        <f t="shared" si="33"/>
        <v>0</v>
      </c>
      <c r="M1320" s="522" t="s">
        <v>1424</v>
      </c>
    </row>
    <row r="1321" spans="6:13" ht="13.5" customHeight="1">
      <c r="F1321" s="292" t="s">
        <v>783</v>
      </c>
      <c r="G1321" s="293" t="s">
        <v>784</v>
      </c>
      <c r="H1321" s="211">
        <v>0</v>
      </c>
      <c r="I1321" s="294">
        <v>99</v>
      </c>
      <c r="J1321" s="523">
        <v>21</v>
      </c>
      <c r="K1321" s="524" t="s">
        <v>1710</v>
      </c>
      <c r="L1321" s="470">
        <f t="shared" si="33"/>
        <v>0</v>
      </c>
      <c r="M1321" s="522" t="s">
        <v>1424</v>
      </c>
    </row>
    <row r="1322" spans="6:13" ht="13.5" customHeight="1">
      <c r="F1322" s="292" t="s">
        <v>785</v>
      </c>
      <c r="G1322" s="293" t="s">
        <v>786</v>
      </c>
      <c r="H1322" s="211">
        <v>0</v>
      </c>
      <c r="I1322" s="294">
        <v>189</v>
      </c>
      <c r="J1322" s="523">
        <v>21</v>
      </c>
      <c r="K1322" s="524" t="s">
        <v>1710</v>
      </c>
      <c r="L1322" s="470">
        <f t="shared" si="33"/>
        <v>0</v>
      </c>
      <c r="M1322" s="522" t="s">
        <v>1424</v>
      </c>
    </row>
    <row r="1323" spans="6:13" ht="13.5" customHeight="1">
      <c r="F1323" s="292" t="s">
        <v>787</v>
      </c>
      <c r="G1323" s="293" t="s">
        <v>788</v>
      </c>
      <c r="H1323" s="211">
        <v>0</v>
      </c>
      <c r="I1323" s="294">
        <v>249</v>
      </c>
      <c r="J1323" s="523">
        <v>21</v>
      </c>
      <c r="K1323" s="524" t="s">
        <v>1710</v>
      </c>
      <c r="L1323" s="470">
        <f t="shared" si="33"/>
        <v>0</v>
      </c>
      <c r="M1323" s="522" t="s">
        <v>1424</v>
      </c>
    </row>
    <row r="1324" spans="6:13" ht="13.5" customHeight="1">
      <c r="F1324" s="295" t="s">
        <v>73</v>
      </c>
      <c r="G1324" s="296" t="s">
        <v>789</v>
      </c>
      <c r="H1324" s="211">
        <v>0</v>
      </c>
      <c r="I1324" s="294">
        <v>169</v>
      </c>
      <c r="J1324" s="523">
        <v>21</v>
      </c>
      <c r="K1324" s="524" t="s">
        <v>1710</v>
      </c>
      <c r="L1324" s="470">
        <f t="shared" si="33"/>
        <v>0</v>
      </c>
      <c r="M1324" s="522" t="s">
        <v>1424</v>
      </c>
    </row>
    <row r="1325" spans="6:13" ht="13.5" customHeight="1">
      <c r="F1325" s="295" t="s">
        <v>74</v>
      </c>
      <c r="G1325" s="296" t="s">
        <v>790</v>
      </c>
      <c r="H1325" s="211">
        <v>0</v>
      </c>
      <c r="I1325" s="294">
        <v>399</v>
      </c>
      <c r="J1325" s="523">
        <v>21</v>
      </c>
      <c r="K1325" s="524" t="s">
        <v>1710</v>
      </c>
      <c r="L1325" s="470">
        <f t="shared" si="33"/>
        <v>0</v>
      </c>
      <c r="M1325" s="522" t="s">
        <v>1424</v>
      </c>
    </row>
    <row r="1326" spans="6:13" ht="13.5" customHeight="1">
      <c r="F1326" s="295" t="s">
        <v>75</v>
      </c>
      <c r="G1326" s="296" t="s">
        <v>791</v>
      </c>
      <c r="H1326" s="211">
        <v>0</v>
      </c>
      <c r="I1326" s="294">
        <v>79</v>
      </c>
      <c r="J1326" s="523">
        <v>21</v>
      </c>
      <c r="K1326" s="524" t="s">
        <v>1710</v>
      </c>
      <c r="L1326" s="470">
        <f t="shared" si="33"/>
        <v>0</v>
      </c>
      <c r="M1326" s="522" t="s">
        <v>1424</v>
      </c>
    </row>
    <row r="1327" spans="6:13" ht="13.5" customHeight="1">
      <c r="F1327" s="295" t="s">
        <v>77</v>
      </c>
      <c r="G1327" s="296" t="s">
        <v>792</v>
      </c>
      <c r="H1327" s="211">
        <v>0</v>
      </c>
      <c r="I1327" s="294">
        <v>79</v>
      </c>
      <c r="J1327" s="523">
        <v>21</v>
      </c>
      <c r="K1327" s="524" t="s">
        <v>1710</v>
      </c>
      <c r="L1327" s="470">
        <f t="shared" si="33"/>
        <v>0</v>
      </c>
      <c r="M1327" s="522" t="s">
        <v>1424</v>
      </c>
    </row>
    <row r="1328" spans="6:13" ht="13.5" customHeight="1">
      <c r="F1328" s="295" t="s">
        <v>76</v>
      </c>
      <c r="G1328" s="296" t="s">
        <v>793</v>
      </c>
      <c r="H1328" s="211">
        <v>0</v>
      </c>
      <c r="I1328" s="294">
        <v>39</v>
      </c>
      <c r="J1328" s="523">
        <v>21</v>
      </c>
      <c r="K1328" s="524" t="s">
        <v>1710</v>
      </c>
      <c r="L1328" s="470">
        <f t="shared" si="33"/>
        <v>0</v>
      </c>
      <c r="M1328" s="522" t="s">
        <v>1424</v>
      </c>
    </row>
    <row r="1329" spans="6:13" ht="13.5" customHeight="1">
      <c r="F1329" s="295" t="s">
        <v>79</v>
      </c>
      <c r="G1329" s="296" t="s">
        <v>794</v>
      </c>
      <c r="H1329" s="211">
        <v>0</v>
      </c>
      <c r="I1329" s="294">
        <v>59</v>
      </c>
      <c r="J1329" s="523">
        <v>21</v>
      </c>
      <c r="K1329" s="524" t="s">
        <v>1710</v>
      </c>
      <c r="L1329" s="470">
        <f t="shared" si="33"/>
        <v>0</v>
      </c>
      <c r="M1329" s="522" t="s">
        <v>1424</v>
      </c>
    </row>
    <row r="1330" spans="6:13" ht="13.5" customHeight="1">
      <c r="F1330" s="295" t="s">
        <v>78</v>
      </c>
      <c r="G1330" s="296" t="s">
        <v>795</v>
      </c>
      <c r="H1330" s="211">
        <v>0</v>
      </c>
      <c r="I1330" s="294">
        <v>79</v>
      </c>
      <c r="J1330" s="523">
        <v>21</v>
      </c>
      <c r="K1330" s="524" t="s">
        <v>1710</v>
      </c>
      <c r="L1330" s="470">
        <f t="shared" si="33"/>
        <v>0</v>
      </c>
      <c r="M1330" s="522" t="s">
        <v>1424</v>
      </c>
    </row>
    <row r="1331" spans="6:13" ht="13.5" customHeight="1">
      <c r="F1331" s="295" t="s">
        <v>796</v>
      </c>
      <c r="G1331" s="296" t="s">
        <v>797</v>
      </c>
      <c r="H1331" s="211">
        <v>0</v>
      </c>
      <c r="I1331" s="294">
        <v>99</v>
      </c>
      <c r="J1331" s="523">
        <v>21</v>
      </c>
      <c r="K1331" s="524" t="s">
        <v>1710</v>
      </c>
      <c r="L1331" s="470">
        <f t="shared" si="33"/>
        <v>0</v>
      </c>
      <c r="M1331" s="522" t="s">
        <v>1424</v>
      </c>
    </row>
    <row r="1332" spans="6:13" ht="13.5" customHeight="1">
      <c r="F1332" s="295" t="s">
        <v>798</v>
      </c>
      <c r="G1332" s="296" t="s">
        <v>799</v>
      </c>
      <c r="H1332" s="211">
        <v>0</v>
      </c>
      <c r="I1332" s="294">
        <v>149</v>
      </c>
      <c r="J1332" s="523">
        <v>21</v>
      </c>
      <c r="K1332" s="524" t="s">
        <v>1710</v>
      </c>
      <c r="L1332" s="470">
        <f t="shared" si="33"/>
        <v>0</v>
      </c>
      <c r="M1332" s="522" t="s">
        <v>1424</v>
      </c>
    </row>
    <row r="1333" spans="6:13" ht="13.5" customHeight="1">
      <c r="F1333" s="295" t="s">
        <v>80</v>
      </c>
      <c r="G1333" s="296" t="s">
        <v>800</v>
      </c>
      <c r="H1333" s="211">
        <v>0</v>
      </c>
      <c r="I1333" s="294">
        <v>115</v>
      </c>
      <c r="J1333" s="523">
        <v>21</v>
      </c>
      <c r="K1333" s="524" t="s">
        <v>1710</v>
      </c>
      <c r="L1333" s="470">
        <f t="shared" si="33"/>
        <v>0</v>
      </c>
      <c r="M1333" s="522" t="s">
        <v>1424</v>
      </c>
    </row>
    <row r="1334" spans="6:13" ht="13.5" customHeight="1">
      <c r="F1334" s="295" t="s">
        <v>82</v>
      </c>
      <c r="G1334" s="296" t="s">
        <v>801</v>
      </c>
      <c r="H1334" s="211">
        <v>0</v>
      </c>
      <c r="I1334" s="294">
        <v>35</v>
      </c>
      <c r="J1334" s="523">
        <v>21</v>
      </c>
      <c r="K1334" s="524" t="s">
        <v>1710</v>
      </c>
      <c r="L1334" s="470">
        <f t="shared" si="33"/>
        <v>0</v>
      </c>
      <c r="M1334" s="522" t="s">
        <v>1424</v>
      </c>
    </row>
    <row r="1335" spans="6:13" ht="13.5" customHeight="1">
      <c r="F1335" s="295" t="s">
        <v>81</v>
      </c>
      <c r="G1335" s="296" t="s">
        <v>802</v>
      </c>
      <c r="H1335" s="211">
        <v>0</v>
      </c>
      <c r="I1335" s="294">
        <v>29</v>
      </c>
      <c r="J1335" s="523">
        <v>21</v>
      </c>
      <c r="K1335" s="524" t="s">
        <v>1710</v>
      </c>
      <c r="L1335" s="470">
        <f t="shared" si="33"/>
        <v>0</v>
      </c>
      <c r="M1335" s="522" t="s">
        <v>1424</v>
      </c>
    </row>
    <row r="1336" spans="6:13" ht="13.5" customHeight="1">
      <c r="F1336" s="295" t="s">
        <v>803</v>
      </c>
      <c r="G1336" s="296" t="s">
        <v>804</v>
      </c>
      <c r="H1336" s="211">
        <v>0</v>
      </c>
      <c r="I1336" s="294">
        <v>129</v>
      </c>
      <c r="J1336" s="523">
        <v>21</v>
      </c>
      <c r="K1336" s="524" t="s">
        <v>1710</v>
      </c>
      <c r="L1336" s="470">
        <f t="shared" si="33"/>
        <v>0</v>
      </c>
      <c r="M1336" s="522" t="s">
        <v>1424</v>
      </c>
    </row>
    <row r="1337" spans="6:13" ht="13.5" customHeight="1">
      <c r="F1337" s="295" t="s">
        <v>83</v>
      </c>
      <c r="G1337" s="296" t="s">
        <v>805</v>
      </c>
      <c r="H1337" s="211">
        <v>0</v>
      </c>
      <c r="I1337" s="294">
        <v>35</v>
      </c>
      <c r="J1337" s="523">
        <v>21</v>
      </c>
      <c r="K1337" s="524" t="s">
        <v>1710</v>
      </c>
      <c r="L1337" s="470">
        <f t="shared" si="33"/>
        <v>0</v>
      </c>
      <c r="M1337" s="522" t="s">
        <v>1424</v>
      </c>
    </row>
    <row r="1338" spans="6:13" ht="13.5" customHeight="1">
      <c r="F1338" s="295" t="s">
        <v>84</v>
      </c>
      <c r="G1338" s="296" t="s">
        <v>806</v>
      </c>
      <c r="H1338" s="211">
        <v>0</v>
      </c>
      <c r="I1338" s="294">
        <v>59</v>
      </c>
      <c r="J1338" s="523">
        <v>21</v>
      </c>
      <c r="K1338" s="524" t="s">
        <v>1710</v>
      </c>
      <c r="L1338" s="470">
        <f t="shared" si="33"/>
        <v>0</v>
      </c>
      <c r="M1338" s="522" t="s">
        <v>1424</v>
      </c>
    </row>
    <row r="1339" spans="6:13" ht="13.5" customHeight="1">
      <c r="F1339" s="295" t="s">
        <v>85</v>
      </c>
      <c r="G1339" s="296" t="s">
        <v>807</v>
      </c>
      <c r="H1339" s="211">
        <v>0</v>
      </c>
      <c r="I1339" s="294">
        <v>15</v>
      </c>
      <c r="J1339" s="523">
        <v>21</v>
      </c>
      <c r="K1339" s="524" t="s">
        <v>1710</v>
      </c>
      <c r="L1339" s="470">
        <f t="shared" si="33"/>
        <v>0</v>
      </c>
      <c r="M1339" s="522" t="s">
        <v>1424</v>
      </c>
    </row>
    <row r="1340" spans="6:13" ht="13.5" customHeight="1">
      <c r="F1340" s="295" t="s">
        <v>87</v>
      </c>
      <c r="G1340" s="296" t="s">
        <v>808</v>
      </c>
      <c r="H1340" s="211">
        <v>0</v>
      </c>
      <c r="I1340" s="294">
        <v>19</v>
      </c>
      <c r="J1340" s="523">
        <v>21</v>
      </c>
      <c r="K1340" s="524" t="s">
        <v>1710</v>
      </c>
      <c r="L1340" s="470">
        <f t="shared" si="33"/>
        <v>0</v>
      </c>
      <c r="M1340" s="522" t="s">
        <v>1424</v>
      </c>
    </row>
    <row r="1341" spans="6:13" ht="13.5" customHeight="1">
      <c r="F1341" s="295" t="s">
        <v>88</v>
      </c>
      <c r="G1341" s="296" t="s">
        <v>809</v>
      </c>
      <c r="H1341" s="211">
        <v>0</v>
      </c>
      <c r="I1341" s="294">
        <v>22</v>
      </c>
      <c r="J1341" s="523">
        <v>21</v>
      </c>
      <c r="K1341" s="524" t="s">
        <v>1710</v>
      </c>
      <c r="L1341" s="470">
        <f t="shared" si="33"/>
        <v>0</v>
      </c>
      <c r="M1341" s="522" t="s">
        <v>1424</v>
      </c>
    </row>
    <row r="1342" spans="6:13" ht="13.5" customHeight="1">
      <c r="F1342" s="295" t="s">
        <v>89</v>
      </c>
      <c r="G1342" s="296" t="s">
        <v>810</v>
      </c>
      <c r="H1342" s="211">
        <v>0</v>
      </c>
      <c r="I1342" s="294">
        <v>29</v>
      </c>
      <c r="J1342" s="523">
        <v>21</v>
      </c>
      <c r="K1342" s="524" t="s">
        <v>1710</v>
      </c>
      <c r="L1342" s="470">
        <f t="shared" si="33"/>
        <v>0</v>
      </c>
      <c r="M1342" s="522" t="s">
        <v>1424</v>
      </c>
    </row>
    <row r="1343" spans="6:13" ht="13.5" customHeight="1">
      <c r="F1343" s="295" t="s">
        <v>90</v>
      </c>
      <c r="G1343" s="296" t="s">
        <v>811</v>
      </c>
      <c r="H1343" s="211">
        <v>0</v>
      </c>
      <c r="I1343" s="294">
        <v>42</v>
      </c>
      <c r="J1343" s="523">
        <v>21</v>
      </c>
      <c r="K1343" s="524" t="s">
        <v>1710</v>
      </c>
      <c r="L1343" s="470">
        <f t="shared" si="33"/>
        <v>0</v>
      </c>
      <c r="M1343" s="522" t="s">
        <v>1424</v>
      </c>
    </row>
    <row r="1344" spans="6:13" ht="13.5" customHeight="1">
      <c r="F1344" s="295" t="s">
        <v>86</v>
      </c>
      <c r="G1344" s="296" t="s">
        <v>812</v>
      </c>
      <c r="H1344" s="211">
        <v>0</v>
      </c>
      <c r="I1344" s="294">
        <v>139</v>
      </c>
      <c r="J1344" s="523">
        <v>21</v>
      </c>
      <c r="K1344" s="524" t="s">
        <v>1710</v>
      </c>
      <c r="L1344" s="470">
        <f t="shared" si="33"/>
        <v>0</v>
      </c>
      <c r="M1344" s="522" t="s">
        <v>1424</v>
      </c>
    </row>
    <row r="1345" spans="3:13" ht="13.5" customHeight="1">
      <c r="C1345" s="391" t="s">
        <v>1425</v>
      </c>
      <c r="F1345" s="297" t="s">
        <v>815</v>
      </c>
      <c r="G1345" s="298" t="s">
        <v>816</v>
      </c>
      <c r="H1345" s="211">
        <v>0</v>
      </c>
      <c r="I1345" s="299">
        <v>79</v>
      </c>
      <c r="J1345" s="493">
        <v>21</v>
      </c>
      <c r="K1345" s="494" t="s">
        <v>1710</v>
      </c>
      <c r="L1345" s="470">
        <f t="shared" si="33"/>
        <v>0</v>
      </c>
      <c r="M1345" s="495" t="s">
        <v>1425</v>
      </c>
    </row>
    <row r="1346" spans="6:13" ht="13.5" customHeight="1">
      <c r="F1346" s="297" t="s">
        <v>817</v>
      </c>
      <c r="G1346" s="298" t="s">
        <v>818</v>
      </c>
      <c r="H1346" s="211">
        <v>0</v>
      </c>
      <c r="I1346" s="299">
        <v>119</v>
      </c>
      <c r="J1346" s="493">
        <v>21</v>
      </c>
      <c r="K1346" s="494" t="s">
        <v>1710</v>
      </c>
      <c r="L1346" s="470">
        <f t="shared" si="33"/>
        <v>0</v>
      </c>
      <c r="M1346" s="495" t="s">
        <v>1425</v>
      </c>
    </row>
    <row r="1347" spans="6:13" ht="13.5" customHeight="1">
      <c r="F1347" s="297" t="s">
        <v>819</v>
      </c>
      <c r="G1347" s="298" t="s">
        <v>820</v>
      </c>
      <c r="H1347" s="211">
        <v>0</v>
      </c>
      <c r="I1347" s="299">
        <v>119</v>
      </c>
      <c r="J1347" s="493">
        <v>21</v>
      </c>
      <c r="K1347" s="494" t="s">
        <v>1710</v>
      </c>
      <c r="L1347" s="470">
        <f t="shared" si="33"/>
        <v>0</v>
      </c>
      <c r="M1347" s="495" t="s">
        <v>1425</v>
      </c>
    </row>
    <row r="1348" spans="6:13" ht="13.5" customHeight="1">
      <c r="F1348" s="297" t="s">
        <v>821</v>
      </c>
      <c r="G1348" s="298" t="s">
        <v>822</v>
      </c>
      <c r="H1348" s="211">
        <v>0</v>
      </c>
      <c r="I1348" s="299">
        <v>119</v>
      </c>
      <c r="J1348" s="493">
        <v>21</v>
      </c>
      <c r="K1348" s="494" t="s">
        <v>1710</v>
      </c>
      <c r="L1348" s="470">
        <f t="shared" si="33"/>
        <v>0</v>
      </c>
      <c r="M1348" s="495" t="s">
        <v>1425</v>
      </c>
    </row>
    <row r="1349" spans="6:13" ht="13.5" customHeight="1">
      <c r="F1349" s="297" t="s">
        <v>823</v>
      </c>
      <c r="G1349" s="298" t="s">
        <v>824</v>
      </c>
      <c r="H1349" s="211">
        <v>0</v>
      </c>
      <c r="I1349" s="299">
        <v>119</v>
      </c>
      <c r="J1349" s="493">
        <v>21</v>
      </c>
      <c r="K1349" s="494" t="s">
        <v>1710</v>
      </c>
      <c r="L1349" s="470">
        <f t="shared" si="33"/>
        <v>0</v>
      </c>
      <c r="M1349" s="495" t="s">
        <v>1425</v>
      </c>
    </row>
    <row r="1350" spans="6:13" ht="13.5" customHeight="1">
      <c r="F1350" s="297" t="s">
        <v>825</v>
      </c>
      <c r="G1350" s="298" t="s">
        <v>826</v>
      </c>
      <c r="H1350" s="211">
        <v>0</v>
      </c>
      <c r="I1350" s="299">
        <v>119</v>
      </c>
      <c r="J1350" s="493">
        <v>21</v>
      </c>
      <c r="K1350" s="494" t="s">
        <v>1710</v>
      </c>
      <c r="L1350" s="470">
        <f t="shared" si="33"/>
        <v>0</v>
      </c>
      <c r="M1350" s="495" t="s">
        <v>1425</v>
      </c>
    </row>
    <row r="1351" spans="6:13" ht="13.5" customHeight="1">
      <c r="F1351" s="297" t="s">
        <v>827</v>
      </c>
      <c r="G1351" s="298" t="s">
        <v>828</v>
      </c>
      <c r="H1351" s="211">
        <v>0</v>
      </c>
      <c r="I1351" s="299">
        <v>119</v>
      </c>
      <c r="J1351" s="493">
        <v>21</v>
      </c>
      <c r="K1351" s="494" t="s">
        <v>1710</v>
      </c>
      <c r="L1351" s="470">
        <f aca="true" t="shared" si="34" ref="L1351:L1414">PRODUCT(H1351,I1351)</f>
        <v>0</v>
      </c>
      <c r="M1351" s="495" t="s">
        <v>1425</v>
      </c>
    </row>
    <row r="1352" spans="6:13" ht="13.5" customHeight="1">
      <c r="F1352" s="297" t="s">
        <v>829</v>
      </c>
      <c r="G1352" s="298" t="s">
        <v>830</v>
      </c>
      <c r="H1352" s="211">
        <v>0</v>
      </c>
      <c r="I1352" s="299">
        <v>119</v>
      </c>
      <c r="J1352" s="493">
        <v>21</v>
      </c>
      <c r="K1352" s="494" t="s">
        <v>1710</v>
      </c>
      <c r="L1352" s="470">
        <f t="shared" si="34"/>
        <v>0</v>
      </c>
      <c r="M1352" s="495" t="s">
        <v>1425</v>
      </c>
    </row>
    <row r="1353" spans="6:13" ht="13.5" customHeight="1">
      <c r="F1353" s="297" t="s">
        <v>831</v>
      </c>
      <c r="G1353" s="298" t="s">
        <v>832</v>
      </c>
      <c r="H1353" s="211">
        <v>0</v>
      </c>
      <c r="I1353" s="299">
        <v>119</v>
      </c>
      <c r="J1353" s="493">
        <v>21</v>
      </c>
      <c r="K1353" s="494" t="s">
        <v>1710</v>
      </c>
      <c r="L1353" s="470">
        <f t="shared" si="34"/>
        <v>0</v>
      </c>
      <c r="M1353" s="495" t="s">
        <v>1425</v>
      </c>
    </row>
    <row r="1354" spans="6:13" ht="13.5" customHeight="1">
      <c r="F1354" s="297" t="s">
        <v>833</v>
      </c>
      <c r="G1354" s="298" t="s">
        <v>834</v>
      </c>
      <c r="H1354" s="211">
        <v>0</v>
      </c>
      <c r="I1354" s="299">
        <v>119</v>
      </c>
      <c r="J1354" s="493">
        <v>21</v>
      </c>
      <c r="K1354" s="494" t="s">
        <v>1710</v>
      </c>
      <c r="L1354" s="470">
        <f t="shared" si="34"/>
        <v>0</v>
      </c>
      <c r="M1354" s="495" t="s">
        <v>1425</v>
      </c>
    </row>
    <row r="1355" spans="6:13" ht="13.5" customHeight="1">
      <c r="F1355" s="297" t="s">
        <v>835</v>
      </c>
      <c r="G1355" s="298" t="s">
        <v>836</v>
      </c>
      <c r="H1355" s="211">
        <v>0</v>
      </c>
      <c r="I1355" s="299">
        <v>119</v>
      </c>
      <c r="J1355" s="493">
        <v>21</v>
      </c>
      <c r="K1355" s="494" t="s">
        <v>1710</v>
      </c>
      <c r="L1355" s="470">
        <f t="shared" si="34"/>
        <v>0</v>
      </c>
      <c r="M1355" s="495" t="s">
        <v>1425</v>
      </c>
    </row>
    <row r="1356" spans="6:13" ht="13.5" customHeight="1">
      <c r="F1356" s="297" t="s">
        <v>51</v>
      </c>
      <c r="G1356" s="298" t="s">
        <v>837</v>
      </c>
      <c r="H1356" s="211">
        <v>0</v>
      </c>
      <c r="I1356" s="299">
        <v>499</v>
      </c>
      <c r="J1356" s="493">
        <v>21</v>
      </c>
      <c r="K1356" s="494" t="s">
        <v>1710</v>
      </c>
      <c r="L1356" s="470">
        <f t="shared" si="34"/>
        <v>0</v>
      </c>
      <c r="M1356" s="495" t="s">
        <v>1425</v>
      </c>
    </row>
    <row r="1357" spans="6:13" ht="13.5" customHeight="1">
      <c r="F1357" s="297" t="s">
        <v>52</v>
      </c>
      <c r="G1357" s="298" t="s">
        <v>838</v>
      </c>
      <c r="H1357" s="211">
        <v>0</v>
      </c>
      <c r="I1357" s="299">
        <v>499</v>
      </c>
      <c r="J1357" s="493">
        <v>21</v>
      </c>
      <c r="K1357" s="494" t="s">
        <v>1710</v>
      </c>
      <c r="L1357" s="470">
        <f t="shared" si="34"/>
        <v>0</v>
      </c>
      <c r="M1357" s="495" t="s">
        <v>1425</v>
      </c>
    </row>
    <row r="1358" spans="6:13" ht="13.5" customHeight="1">
      <c r="F1358" s="297" t="s">
        <v>53</v>
      </c>
      <c r="G1358" s="298" t="s">
        <v>839</v>
      </c>
      <c r="H1358" s="211">
        <v>0</v>
      </c>
      <c r="I1358" s="299">
        <v>499</v>
      </c>
      <c r="J1358" s="493">
        <v>21</v>
      </c>
      <c r="K1358" s="494" t="s">
        <v>1710</v>
      </c>
      <c r="L1358" s="470">
        <f t="shared" si="34"/>
        <v>0</v>
      </c>
      <c r="M1358" s="495" t="s">
        <v>1425</v>
      </c>
    </row>
    <row r="1359" spans="6:13" ht="13.5" customHeight="1">
      <c r="F1359" s="297" t="s">
        <v>43</v>
      </c>
      <c r="G1359" s="298" t="s">
        <v>840</v>
      </c>
      <c r="H1359" s="211">
        <v>0</v>
      </c>
      <c r="I1359" s="299">
        <v>299</v>
      </c>
      <c r="J1359" s="493">
        <v>21</v>
      </c>
      <c r="K1359" s="494" t="s">
        <v>1710</v>
      </c>
      <c r="L1359" s="470">
        <f t="shared" si="34"/>
        <v>0</v>
      </c>
      <c r="M1359" s="495" t="s">
        <v>1425</v>
      </c>
    </row>
    <row r="1360" spans="6:13" ht="13.5" customHeight="1">
      <c r="F1360" s="297" t="s">
        <v>44</v>
      </c>
      <c r="G1360" s="298" t="s">
        <v>841</v>
      </c>
      <c r="H1360" s="211">
        <v>0</v>
      </c>
      <c r="I1360" s="299">
        <v>299</v>
      </c>
      <c r="J1360" s="493">
        <v>21</v>
      </c>
      <c r="K1360" s="494" t="s">
        <v>1710</v>
      </c>
      <c r="L1360" s="470">
        <f t="shared" si="34"/>
        <v>0</v>
      </c>
      <c r="M1360" s="495" t="s">
        <v>1425</v>
      </c>
    </row>
    <row r="1361" spans="6:13" ht="13.5" customHeight="1">
      <c r="F1361" s="297" t="s">
        <v>48</v>
      </c>
      <c r="G1361" s="298" t="s">
        <v>842</v>
      </c>
      <c r="H1361" s="211">
        <v>0</v>
      </c>
      <c r="I1361" s="299">
        <v>219</v>
      </c>
      <c r="J1361" s="493">
        <v>21</v>
      </c>
      <c r="K1361" s="494" t="s">
        <v>1710</v>
      </c>
      <c r="L1361" s="470">
        <f t="shared" si="34"/>
        <v>0</v>
      </c>
      <c r="M1361" s="495" t="s">
        <v>1425</v>
      </c>
    </row>
    <row r="1362" spans="6:13" ht="13.5" customHeight="1">
      <c r="F1362" s="297" t="s">
        <v>45</v>
      </c>
      <c r="G1362" s="298" t="s">
        <v>843</v>
      </c>
      <c r="H1362" s="211">
        <v>0</v>
      </c>
      <c r="I1362" s="299">
        <v>359</v>
      </c>
      <c r="J1362" s="493">
        <v>21</v>
      </c>
      <c r="K1362" s="494" t="s">
        <v>1710</v>
      </c>
      <c r="L1362" s="470">
        <f t="shared" si="34"/>
        <v>0</v>
      </c>
      <c r="M1362" s="495" t="s">
        <v>1425</v>
      </c>
    </row>
    <row r="1363" spans="6:13" ht="13.5" customHeight="1">
      <c r="F1363" s="297" t="s">
        <v>46</v>
      </c>
      <c r="G1363" s="298" t="s">
        <v>844</v>
      </c>
      <c r="H1363" s="211">
        <v>0</v>
      </c>
      <c r="I1363" s="299">
        <v>449</v>
      </c>
      <c r="J1363" s="493">
        <v>21</v>
      </c>
      <c r="K1363" s="494" t="s">
        <v>1710</v>
      </c>
      <c r="L1363" s="470">
        <f t="shared" si="34"/>
        <v>0</v>
      </c>
      <c r="M1363" s="495" t="s">
        <v>1425</v>
      </c>
    </row>
    <row r="1364" spans="6:13" ht="13.5" customHeight="1">
      <c r="F1364" s="297" t="s">
        <v>47</v>
      </c>
      <c r="G1364" s="298" t="s">
        <v>845</v>
      </c>
      <c r="H1364" s="211">
        <v>0</v>
      </c>
      <c r="I1364" s="299">
        <v>269</v>
      </c>
      <c r="J1364" s="493">
        <v>21</v>
      </c>
      <c r="K1364" s="494" t="s">
        <v>1710</v>
      </c>
      <c r="L1364" s="470">
        <f t="shared" si="34"/>
        <v>0</v>
      </c>
      <c r="M1364" s="495" t="s">
        <v>1425</v>
      </c>
    </row>
    <row r="1365" spans="6:13" ht="13.5" customHeight="1">
      <c r="F1365" s="297" t="s">
        <v>42</v>
      </c>
      <c r="G1365" s="298" t="s">
        <v>846</v>
      </c>
      <c r="H1365" s="211">
        <v>0</v>
      </c>
      <c r="I1365" s="299">
        <v>499</v>
      </c>
      <c r="J1365" s="493">
        <v>21</v>
      </c>
      <c r="K1365" s="494" t="s">
        <v>1710</v>
      </c>
      <c r="L1365" s="470">
        <f t="shared" si="34"/>
        <v>0</v>
      </c>
      <c r="M1365" s="495" t="s">
        <v>1425</v>
      </c>
    </row>
    <row r="1366" spans="6:13" ht="13.5" customHeight="1">
      <c r="F1366" s="297" t="s">
        <v>49</v>
      </c>
      <c r="G1366" s="298" t="s">
        <v>847</v>
      </c>
      <c r="H1366" s="211">
        <v>0</v>
      </c>
      <c r="I1366" s="299">
        <v>239</v>
      </c>
      <c r="J1366" s="493">
        <v>21</v>
      </c>
      <c r="K1366" s="494" t="s">
        <v>1710</v>
      </c>
      <c r="L1366" s="470">
        <f t="shared" si="34"/>
        <v>0</v>
      </c>
      <c r="M1366" s="495" t="s">
        <v>1425</v>
      </c>
    </row>
    <row r="1367" spans="6:13" ht="13.5" customHeight="1">
      <c r="F1367" s="297" t="s">
        <v>848</v>
      </c>
      <c r="G1367" s="298" t="s">
        <v>849</v>
      </c>
      <c r="H1367" s="211">
        <v>0</v>
      </c>
      <c r="I1367" s="299">
        <v>299</v>
      </c>
      <c r="J1367" s="493">
        <v>21</v>
      </c>
      <c r="K1367" s="494" t="s">
        <v>1710</v>
      </c>
      <c r="L1367" s="470">
        <f t="shared" si="34"/>
        <v>0</v>
      </c>
      <c r="M1367" s="495" t="s">
        <v>1425</v>
      </c>
    </row>
    <row r="1368" spans="6:13" ht="13.5" customHeight="1">
      <c r="F1368" s="297" t="s">
        <v>587</v>
      </c>
      <c r="G1368" s="298" t="s">
        <v>590</v>
      </c>
      <c r="H1368" s="211">
        <v>0</v>
      </c>
      <c r="I1368" s="299">
        <v>399</v>
      </c>
      <c r="J1368" s="493">
        <v>21</v>
      </c>
      <c r="K1368" s="494" t="s">
        <v>1710</v>
      </c>
      <c r="L1368" s="470">
        <f t="shared" si="34"/>
        <v>0</v>
      </c>
      <c r="M1368" s="495" t="s">
        <v>1425</v>
      </c>
    </row>
    <row r="1369" spans="6:13" ht="13.5" customHeight="1">
      <c r="F1369" s="297" t="s">
        <v>588</v>
      </c>
      <c r="G1369" s="298" t="s">
        <v>589</v>
      </c>
      <c r="H1369" s="211">
        <v>0</v>
      </c>
      <c r="I1369" s="299">
        <v>399</v>
      </c>
      <c r="J1369" s="493">
        <v>21</v>
      </c>
      <c r="K1369" s="494" t="s">
        <v>1710</v>
      </c>
      <c r="L1369" s="470">
        <f t="shared" si="34"/>
        <v>0</v>
      </c>
      <c r="M1369" s="495" t="s">
        <v>1425</v>
      </c>
    </row>
    <row r="1370" spans="6:13" ht="13.5" customHeight="1">
      <c r="F1370" s="297" t="s">
        <v>850</v>
      </c>
      <c r="G1370" s="298" t="s">
        <v>851</v>
      </c>
      <c r="H1370" s="211">
        <v>0</v>
      </c>
      <c r="I1370" s="299">
        <v>399</v>
      </c>
      <c r="J1370" s="493">
        <v>21</v>
      </c>
      <c r="K1370" s="494" t="s">
        <v>1710</v>
      </c>
      <c r="L1370" s="470">
        <f t="shared" si="34"/>
        <v>0</v>
      </c>
      <c r="M1370" s="495" t="s">
        <v>1425</v>
      </c>
    </row>
    <row r="1371" spans="6:13" ht="13.5" customHeight="1">
      <c r="F1371" s="297" t="s">
        <v>583</v>
      </c>
      <c r="G1371" s="298" t="s">
        <v>584</v>
      </c>
      <c r="H1371" s="211">
        <v>0</v>
      </c>
      <c r="I1371" s="299">
        <v>399</v>
      </c>
      <c r="J1371" s="493">
        <v>21</v>
      </c>
      <c r="K1371" s="494" t="s">
        <v>1710</v>
      </c>
      <c r="L1371" s="470">
        <f t="shared" si="34"/>
        <v>0</v>
      </c>
      <c r="M1371" s="495" t="s">
        <v>1425</v>
      </c>
    </row>
    <row r="1372" spans="6:13" ht="13.5" customHeight="1">
      <c r="F1372" s="297" t="s">
        <v>585</v>
      </c>
      <c r="G1372" s="298" t="s">
        <v>586</v>
      </c>
      <c r="H1372" s="211">
        <v>0</v>
      </c>
      <c r="I1372" s="299">
        <v>399</v>
      </c>
      <c r="J1372" s="493">
        <v>21</v>
      </c>
      <c r="K1372" s="494" t="s">
        <v>1710</v>
      </c>
      <c r="L1372" s="470">
        <f t="shared" si="34"/>
        <v>0</v>
      </c>
      <c r="M1372" s="495" t="s">
        <v>1425</v>
      </c>
    </row>
    <row r="1373" spans="6:13" ht="13.5" customHeight="1">
      <c r="F1373" s="297" t="s">
        <v>852</v>
      </c>
      <c r="G1373" s="298" t="s">
        <v>853</v>
      </c>
      <c r="H1373" s="211">
        <v>0</v>
      </c>
      <c r="I1373" s="299">
        <v>499</v>
      </c>
      <c r="J1373" s="493">
        <v>21</v>
      </c>
      <c r="K1373" s="494" t="s">
        <v>1710</v>
      </c>
      <c r="L1373" s="470">
        <f t="shared" si="34"/>
        <v>0</v>
      </c>
      <c r="M1373" s="495" t="s">
        <v>1425</v>
      </c>
    </row>
    <row r="1374" spans="6:13" ht="13.5" customHeight="1">
      <c r="F1374" s="297" t="s">
        <v>854</v>
      </c>
      <c r="G1374" s="298" t="s">
        <v>855</v>
      </c>
      <c r="H1374" s="211">
        <v>0</v>
      </c>
      <c r="I1374" s="299">
        <v>379</v>
      </c>
      <c r="J1374" s="493">
        <v>21</v>
      </c>
      <c r="K1374" s="494" t="s">
        <v>1710</v>
      </c>
      <c r="L1374" s="470">
        <f t="shared" si="34"/>
        <v>0</v>
      </c>
      <c r="M1374" s="495" t="s">
        <v>1425</v>
      </c>
    </row>
    <row r="1375" spans="6:13" ht="13.5" customHeight="1">
      <c r="F1375" s="297" t="s">
        <v>856</v>
      </c>
      <c r="G1375" s="298" t="s">
        <v>857</v>
      </c>
      <c r="H1375" s="211">
        <v>0</v>
      </c>
      <c r="I1375" s="299">
        <v>419</v>
      </c>
      <c r="J1375" s="493">
        <v>21</v>
      </c>
      <c r="K1375" s="494" t="s">
        <v>1710</v>
      </c>
      <c r="L1375" s="470">
        <f t="shared" si="34"/>
        <v>0</v>
      </c>
      <c r="M1375" s="495" t="s">
        <v>1425</v>
      </c>
    </row>
    <row r="1376" spans="6:13" ht="13.5" customHeight="1">
      <c r="F1376" s="297" t="s">
        <v>858</v>
      </c>
      <c r="G1376" s="298" t="s">
        <v>859</v>
      </c>
      <c r="H1376" s="211">
        <v>0</v>
      </c>
      <c r="I1376" s="299">
        <v>159</v>
      </c>
      <c r="J1376" s="493">
        <v>21</v>
      </c>
      <c r="K1376" s="494" t="s">
        <v>1710</v>
      </c>
      <c r="L1376" s="470">
        <f t="shared" si="34"/>
        <v>0</v>
      </c>
      <c r="M1376" s="495" t="s">
        <v>1425</v>
      </c>
    </row>
    <row r="1377" spans="6:13" ht="13.5" customHeight="1">
      <c r="F1377" s="297" t="s">
        <v>591</v>
      </c>
      <c r="G1377" s="298" t="s">
        <v>592</v>
      </c>
      <c r="H1377" s="211">
        <v>0</v>
      </c>
      <c r="I1377" s="299">
        <v>599</v>
      </c>
      <c r="J1377" s="493">
        <v>21</v>
      </c>
      <c r="K1377" s="494" t="s">
        <v>1710</v>
      </c>
      <c r="L1377" s="470">
        <f t="shared" si="34"/>
        <v>0</v>
      </c>
      <c r="M1377" s="495" t="s">
        <v>1425</v>
      </c>
    </row>
    <row r="1378" spans="6:13" ht="13.5" customHeight="1">
      <c r="F1378" s="297" t="s">
        <v>860</v>
      </c>
      <c r="G1378" s="298" t="s">
        <v>861</v>
      </c>
      <c r="H1378" s="211">
        <v>0</v>
      </c>
      <c r="I1378" s="299">
        <v>599</v>
      </c>
      <c r="J1378" s="493">
        <v>21</v>
      </c>
      <c r="K1378" s="494" t="s">
        <v>1710</v>
      </c>
      <c r="L1378" s="470">
        <f t="shared" si="34"/>
        <v>0</v>
      </c>
      <c r="M1378" s="495" t="s">
        <v>1425</v>
      </c>
    </row>
    <row r="1379" spans="6:13" ht="13.5" customHeight="1">
      <c r="F1379" s="297" t="s">
        <v>862</v>
      </c>
      <c r="G1379" s="298" t="s">
        <v>863</v>
      </c>
      <c r="H1379" s="211">
        <v>0</v>
      </c>
      <c r="I1379" s="299">
        <v>599</v>
      </c>
      <c r="J1379" s="493">
        <v>21</v>
      </c>
      <c r="K1379" s="494" t="s">
        <v>1710</v>
      </c>
      <c r="L1379" s="470">
        <f t="shared" si="34"/>
        <v>0</v>
      </c>
      <c r="M1379" s="495" t="s">
        <v>1425</v>
      </c>
    </row>
    <row r="1380" spans="6:13" ht="13.5" customHeight="1">
      <c r="F1380" s="297" t="s">
        <v>864</v>
      </c>
      <c r="G1380" s="298" t="s">
        <v>865</v>
      </c>
      <c r="H1380" s="211">
        <v>0</v>
      </c>
      <c r="I1380" s="299">
        <v>199</v>
      </c>
      <c r="J1380" s="493">
        <v>21</v>
      </c>
      <c r="K1380" s="494" t="s">
        <v>1710</v>
      </c>
      <c r="L1380" s="470">
        <f t="shared" si="34"/>
        <v>0</v>
      </c>
      <c r="M1380" s="495" t="s">
        <v>1425</v>
      </c>
    </row>
    <row r="1381" spans="6:13" ht="13.5" customHeight="1">
      <c r="F1381" s="297" t="s">
        <v>302</v>
      </c>
      <c r="G1381" s="298" t="s">
        <v>303</v>
      </c>
      <c r="H1381" s="211">
        <v>0</v>
      </c>
      <c r="I1381" s="299">
        <v>399</v>
      </c>
      <c r="J1381" s="493">
        <v>21</v>
      </c>
      <c r="K1381" s="494" t="s">
        <v>1710</v>
      </c>
      <c r="L1381" s="470">
        <f t="shared" si="34"/>
        <v>0</v>
      </c>
      <c r="M1381" s="495" t="s">
        <v>1425</v>
      </c>
    </row>
    <row r="1382" spans="6:13" ht="13.5" customHeight="1">
      <c r="F1382" s="297" t="s">
        <v>252</v>
      </c>
      <c r="G1382" s="298" t="s">
        <v>253</v>
      </c>
      <c r="H1382" s="211">
        <v>0</v>
      </c>
      <c r="I1382" s="299">
        <v>699</v>
      </c>
      <c r="J1382" s="493">
        <v>21</v>
      </c>
      <c r="K1382" s="494" t="s">
        <v>1710</v>
      </c>
      <c r="L1382" s="470">
        <f t="shared" si="34"/>
        <v>0</v>
      </c>
      <c r="M1382" s="495" t="s">
        <v>1425</v>
      </c>
    </row>
    <row r="1383" spans="6:13" ht="13.5" customHeight="1">
      <c r="F1383" s="297" t="s">
        <v>254</v>
      </c>
      <c r="G1383" s="298" t="s">
        <v>255</v>
      </c>
      <c r="H1383" s="211">
        <v>0</v>
      </c>
      <c r="I1383" s="299">
        <v>799</v>
      </c>
      <c r="J1383" s="493">
        <v>21</v>
      </c>
      <c r="K1383" s="494" t="s">
        <v>1710</v>
      </c>
      <c r="L1383" s="470">
        <f t="shared" si="34"/>
        <v>0</v>
      </c>
      <c r="M1383" s="495" t="s">
        <v>1425</v>
      </c>
    </row>
    <row r="1384" spans="6:13" ht="13.5" customHeight="1">
      <c r="F1384" s="297" t="s">
        <v>258</v>
      </c>
      <c r="G1384" s="298" t="s">
        <v>259</v>
      </c>
      <c r="H1384" s="211">
        <v>0</v>
      </c>
      <c r="I1384" s="299">
        <v>299</v>
      </c>
      <c r="J1384" s="493">
        <v>21</v>
      </c>
      <c r="K1384" s="494" t="s">
        <v>1710</v>
      </c>
      <c r="L1384" s="470">
        <f t="shared" si="34"/>
        <v>0</v>
      </c>
      <c r="M1384" s="495" t="s">
        <v>1425</v>
      </c>
    </row>
    <row r="1385" spans="6:13" ht="13.5" customHeight="1">
      <c r="F1385" s="297" t="s">
        <v>260</v>
      </c>
      <c r="G1385" s="298" t="s">
        <v>261</v>
      </c>
      <c r="H1385" s="211">
        <v>0</v>
      </c>
      <c r="I1385" s="299">
        <v>359</v>
      </c>
      <c r="J1385" s="493">
        <v>21</v>
      </c>
      <c r="K1385" s="494" t="s">
        <v>1710</v>
      </c>
      <c r="L1385" s="470">
        <f t="shared" si="34"/>
        <v>0</v>
      </c>
      <c r="M1385" s="495" t="s">
        <v>1425</v>
      </c>
    </row>
    <row r="1386" spans="6:13" ht="13.5" customHeight="1">
      <c r="F1386" s="297" t="s">
        <v>250</v>
      </c>
      <c r="G1386" s="298" t="s">
        <v>251</v>
      </c>
      <c r="H1386" s="211">
        <v>0</v>
      </c>
      <c r="I1386" s="299">
        <v>199</v>
      </c>
      <c r="J1386" s="493">
        <v>21</v>
      </c>
      <c r="K1386" s="494" t="s">
        <v>1710</v>
      </c>
      <c r="L1386" s="470">
        <f t="shared" si="34"/>
        <v>0</v>
      </c>
      <c r="M1386" s="495" t="s">
        <v>1425</v>
      </c>
    </row>
    <row r="1387" spans="6:13" ht="13.5" customHeight="1">
      <c r="F1387" s="297" t="s">
        <v>262</v>
      </c>
      <c r="G1387" s="298" t="s">
        <v>263</v>
      </c>
      <c r="H1387" s="211">
        <v>0</v>
      </c>
      <c r="I1387" s="299">
        <v>799</v>
      </c>
      <c r="J1387" s="493">
        <v>21</v>
      </c>
      <c r="K1387" s="494" t="s">
        <v>1710</v>
      </c>
      <c r="L1387" s="470">
        <f t="shared" si="34"/>
        <v>0</v>
      </c>
      <c r="M1387" s="495" t="s">
        <v>1425</v>
      </c>
    </row>
    <row r="1388" spans="6:13" ht="13.5" customHeight="1">
      <c r="F1388" s="297" t="s">
        <v>264</v>
      </c>
      <c r="G1388" s="298" t="s">
        <v>265</v>
      </c>
      <c r="H1388" s="211">
        <v>0</v>
      </c>
      <c r="I1388" s="299">
        <v>239</v>
      </c>
      <c r="J1388" s="493">
        <v>21</v>
      </c>
      <c r="K1388" s="494" t="s">
        <v>1710</v>
      </c>
      <c r="L1388" s="470">
        <f t="shared" si="34"/>
        <v>0</v>
      </c>
      <c r="M1388" s="495" t="s">
        <v>1425</v>
      </c>
    </row>
    <row r="1389" spans="6:13" ht="13.5" customHeight="1">
      <c r="F1389" s="297" t="s">
        <v>868</v>
      </c>
      <c r="G1389" s="298" t="s">
        <v>869</v>
      </c>
      <c r="H1389" s="211">
        <v>0</v>
      </c>
      <c r="I1389" s="299">
        <v>349</v>
      </c>
      <c r="J1389" s="493">
        <v>21</v>
      </c>
      <c r="K1389" s="494" t="s">
        <v>1710</v>
      </c>
      <c r="L1389" s="470">
        <f t="shared" si="34"/>
        <v>0</v>
      </c>
      <c r="M1389" s="495" t="s">
        <v>1425</v>
      </c>
    </row>
    <row r="1390" spans="6:13" ht="13.5" customHeight="1">
      <c r="F1390" s="297" t="s">
        <v>870</v>
      </c>
      <c r="G1390" s="298" t="s">
        <v>871</v>
      </c>
      <c r="H1390" s="211">
        <v>0</v>
      </c>
      <c r="I1390" s="299">
        <v>439</v>
      </c>
      <c r="J1390" s="493">
        <v>21</v>
      </c>
      <c r="K1390" s="494" t="s">
        <v>1710</v>
      </c>
      <c r="L1390" s="470">
        <f t="shared" si="34"/>
        <v>0</v>
      </c>
      <c r="M1390" s="495" t="s">
        <v>1425</v>
      </c>
    </row>
    <row r="1391" spans="6:13" ht="13.5" customHeight="1">
      <c r="F1391" s="297" t="s">
        <v>270</v>
      </c>
      <c r="G1391" s="298" t="s">
        <v>271</v>
      </c>
      <c r="H1391" s="211">
        <v>0</v>
      </c>
      <c r="I1391" s="299">
        <v>699</v>
      </c>
      <c r="J1391" s="493">
        <v>21</v>
      </c>
      <c r="K1391" s="494" t="s">
        <v>1710</v>
      </c>
      <c r="L1391" s="470">
        <f t="shared" si="34"/>
        <v>0</v>
      </c>
      <c r="M1391" s="495" t="s">
        <v>1425</v>
      </c>
    </row>
    <row r="1392" spans="6:13" ht="13.5" customHeight="1">
      <c r="F1392" s="297" t="s">
        <v>272</v>
      </c>
      <c r="G1392" s="298" t="s">
        <v>273</v>
      </c>
      <c r="H1392" s="211">
        <v>0</v>
      </c>
      <c r="I1392" s="299">
        <v>399</v>
      </c>
      <c r="J1392" s="493">
        <v>21</v>
      </c>
      <c r="K1392" s="494" t="s">
        <v>1710</v>
      </c>
      <c r="L1392" s="470">
        <f t="shared" si="34"/>
        <v>0</v>
      </c>
      <c r="M1392" s="495" t="s">
        <v>1425</v>
      </c>
    </row>
    <row r="1393" spans="6:13" ht="13.5" customHeight="1">
      <c r="F1393" s="297" t="s">
        <v>274</v>
      </c>
      <c r="G1393" s="298" t="s">
        <v>275</v>
      </c>
      <c r="H1393" s="211">
        <v>0</v>
      </c>
      <c r="I1393" s="299">
        <v>399</v>
      </c>
      <c r="J1393" s="493">
        <v>21</v>
      </c>
      <c r="K1393" s="494" t="s">
        <v>1710</v>
      </c>
      <c r="L1393" s="470">
        <f t="shared" si="34"/>
        <v>0</v>
      </c>
      <c r="M1393" s="495" t="s">
        <v>1425</v>
      </c>
    </row>
    <row r="1394" spans="6:13" ht="13.5" customHeight="1">
      <c r="F1394" s="297" t="s">
        <v>276</v>
      </c>
      <c r="G1394" s="298" t="s">
        <v>277</v>
      </c>
      <c r="H1394" s="211">
        <v>0</v>
      </c>
      <c r="I1394" s="299">
        <v>399</v>
      </c>
      <c r="J1394" s="493">
        <v>21</v>
      </c>
      <c r="K1394" s="494" t="s">
        <v>1710</v>
      </c>
      <c r="L1394" s="470">
        <f t="shared" si="34"/>
        <v>0</v>
      </c>
      <c r="M1394" s="495" t="s">
        <v>1425</v>
      </c>
    </row>
    <row r="1395" spans="6:13" ht="13.5" customHeight="1">
      <c r="F1395" s="297" t="s">
        <v>282</v>
      </c>
      <c r="G1395" s="298" t="s">
        <v>872</v>
      </c>
      <c r="H1395" s="211">
        <v>0</v>
      </c>
      <c r="I1395" s="299">
        <v>1199</v>
      </c>
      <c r="J1395" s="493">
        <v>21</v>
      </c>
      <c r="K1395" s="494" t="s">
        <v>1710</v>
      </c>
      <c r="L1395" s="470">
        <f t="shared" si="34"/>
        <v>0</v>
      </c>
      <c r="M1395" s="495" t="s">
        <v>1425</v>
      </c>
    </row>
    <row r="1396" spans="6:13" ht="13.5" customHeight="1">
      <c r="F1396" s="297" t="s">
        <v>284</v>
      </c>
      <c r="G1396" s="298" t="s">
        <v>873</v>
      </c>
      <c r="H1396" s="211">
        <v>0</v>
      </c>
      <c r="I1396" s="299">
        <v>1199</v>
      </c>
      <c r="J1396" s="493">
        <v>21</v>
      </c>
      <c r="K1396" s="494" t="s">
        <v>1710</v>
      </c>
      <c r="L1396" s="470">
        <f t="shared" si="34"/>
        <v>0</v>
      </c>
      <c r="M1396" s="495" t="s">
        <v>1425</v>
      </c>
    </row>
    <row r="1397" spans="6:13" ht="13.5" customHeight="1">
      <c r="F1397" s="300" t="s">
        <v>677</v>
      </c>
      <c r="G1397" s="301" t="s">
        <v>678</v>
      </c>
      <c r="H1397" s="211">
        <v>0</v>
      </c>
      <c r="I1397" s="299">
        <v>399</v>
      </c>
      <c r="J1397" s="493">
        <v>21</v>
      </c>
      <c r="K1397" s="494" t="s">
        <v>1710</v>
      </c>
      <c r="L1397" s="470">
        <f t="shared" si="34"/>
        <v>0</v>
      </c>
      <c r="M1397" s="495" t="s">
        <v>1425</v>
      </c>
    </row>
    <row r="1398" spans="6:13" ht="13.5" customHeight="1">
      <c r="F1398" s="300" t="s">
        <v>679</v>
      </c>
      <c r="G1398" s="301" t="s">
        <v>680</v>
      </c>
      <c r="H1398" s="211">
        <v>0</v>
      </c>
      <c r="I1398" s="299">
        <v>79</v>
      </c>
      <c r="J1398" s="493">
        <v>21</v>
      </c>
      <c r="K1398" s="494" t="s">
        <v>1710</v>
      </c>
      <c r="L1398" s="470">
        <f t="shared" si="34"/>
        <v>0</v>
      </c>
      <c r="M1398" s="495" t="s">
        <v>1425</v>
      </c>
    </row>
    <row r="1399" spans="6:13" ht="13.5" customHeight="1">
      <c r="F1399" s="300" t="s">
        <v>617</v>
      </c>
      <c r="G1399" s="301" t="s">
        <v>618</v>
      </c>
      <c r="H1399" s="211">
        <v>0</v>
      </c>
      <c r="I1399" s="299">
        <v>119</v>
      </c>
      <c r="J1399" s="493">
        <v>21</v>
      </c>
      <c r="K1399" s="494" t="s">
        <v>1710</v>
      </c>
      <c r="L1399" s="470">
        <f t="shared" si="34"/>
        <v>0</v>
      </c>
      <c r="M1399" s="495" t="s">
        <v>1425</v>
      </c>
    </row>
    <row r="1400" spans="6:13" ht="13.5" customHeight="1">
      <c r="F1400" s="300" t="s">
        <v>681</v>
      </c>
      <c r="G1400" s="301" t="s">
        <v>682</v>
      </c>
      <c r="H1400" s="211">
        <v>0</v>
      </c>
      <c r="I1400" s="299">
        <v>429</v>
      </c>
      <c r="J1400" s="493">
        <v>21</v>
      </c>
      <c r="K1400" s="494" t="s">
        <v>1710</v>
      </c>
      <c r="L1400" s="470">
        <f t="shared" si="34"/>
        <v>0</v>
      </c>
      <c r="M1400" s="495" t="s">
        <v>1425</v>
      </c>
    </row>
    <row r="1401" spans="6:13" ht="13.5" customHeight="1">
      <c r="F1401" s="300" t="s">
        <v>683</v>
      </c>
      <c r="G1401" s="301" t="s">
        <v>684</v>
      </c>
      <c r="H1401" s="211">
        <v>0</v>
      </c>
      <c r="I1401" s="299">
        <v>179</v>
      </c>
      <c r="J1401" s="493">
        <v>21</v>
      </c>
      <c r="K1401" s="494" t="s">
        <v>1710</v>
      </c>
      <c r="L1401" s="470">
        <f t="shared" si="34"/>
        <v>0</v>
      </c>
      <c r="M1401" s="495" t="s">
        <v>1425</v>
      </c>
    </row>
    <row r="1402" spans="6:13" ht="13.5" customHeight="1">
      <c r="F1402" s="300" t="s">
        <v>685</v>
      </c>
      <c r="G1402" s="301" t="s">
        <v>686</v>
      </c>
      <c r="H1402" s="211">
        <v>0</v>
      </c>
      <c r="I1402" s="299">
        <v>359</v>
      </c>
      <c r="J1402" s="493">
        <v>21</v>
      </c>
      <c r="K1402" s="494" t="s">
        <v>1710</v>
      </c>
      <c r="L1402" s="470">
        <f t="shared" si="34"/>
        <v>0</v>
      </c>
      <c r="M1402" s="495" t="s">
        <v>1425</v>
      </c>
    </row>
    <row r="1403" spans="6:13" ht="13.5" customHeight="1">
      <c r="F1403" s="300" t="s">
        <v>687</v>
      </c>
      <c r="G1403" s="301" t="s">
        <v>688</v>
      </c>
      <c r="H1403" s="211">
        <v>0</v>
      </c>
      <c r="I1403" s="299">
        <v>499</v>
      </c>
      <c r="J1403" s="493">
        <v>21</v>
      </c>
      <c r="K1403" s="494" t="s">
        <v>1710</v>
      </c>
      <c r="L1403" s="470">
        <f t="shared" si="34"/>
        <v>0</v>
      </c>
      <c r="M1403" s="495" t="s">
        <v>1425</v>
      </c>
    </row>
    <row r="1404" spans="6:13" ht="13.5" customHeight="1">
      <c r="F1404" s="300" t="s">
        <v>689</v>
      </c>
      <c r="G1404" s="301" t="s">
        <v>690</v>
      </c>
      <c r="H1404" s="211">
        <v>0</v>
      </c>
      <c r="I1404" s="299">
        <v>239</v>
      </c>
      <c r="J1404" s="493">
        <v>21</v>
      </c>
      <c r="K1404" s="494" t="s">
        <v>1710</v>
      </c>
      <c r="L1404" s="470">
        <f t="shared" si="34"/>
        <v>0</v>
      </c>
      <c r="M1404" s="495" t="s">
        <v>1425</v>
      </c>
    </row>
    <row r="1405" spans="6:13" ht="13.5" customHeight="1">
      <c r="F1405" s="300" t="s">
        <v>691</v>
      </c>
      <c r="G1405" s="301" t="s">
        <v>692</v>
      </c>
      <c r="H1405" s="211">
        <v>0</v>
      </c>
      <c r="I1405" s="299">
        <v>59</v>
      </c>
      <c r="J1405" s="493">
        <v>21</v>
      </c>
      <c r="K1405" s="494" t="s">
        <v>1710</v>
      </c>
      <c r="L1405" s="470">
        <f t="shared" si="34"/>
        <v>0</v>
      </c>
      <c r="M1405" s="495" t="s">
        <v>1425</v>
      </c>
    </row>
    <row r="1406" spans="6:13" ht="13.5" customHeight="1">
      <c r="F1406" s="300" t="s">
        <v>693</v>
      </c>
      <c r="G1406" s="301" t="s">
        <v>694</v>
      </c>
      <c r="H1406" s="211">
        <v>0</v>
      </c>
      <c r="I1406" s="299">
        <v>99</v>
      </c>
      <c r="J1406" s="493">
        <v>21</v>
      </c>
      <c r="K1406" s="494" t="s">
        <v>1710</v>
      </c>
      <c r="L1406" s="470">
        <f t="shared" si="34"/>
        <v>0</v>
      </c>
      <c r="M1406" s="495" t="s">
        <v>1425</v>
      </c>
    </row>
    <row r="1407" spans="6:13" ht="13.5" customHeight="1">
      <c r="F1407" s="300" t="s">
        <v>695</v>
      </c>
      <c r="G1407" s="301" t="s">
        <v>696</v>
      </c>
      <c r="H1407" s="211">
        <v>0</v>
      </c>
      <c r="I1407" s="299">
        <v>69</v>
      </c>
      <c r="J1407" s="493">
        <v>21</v>
      </c>
      <c r="K1407" s="494" t="s">
        <v>1710</v>
      </c>
      <c r="L1407" s="470">
        <f t="shared" si="34"/>
        <v>0</v>
      </c>
      <c r="M1407" s="495" t="s">
        <v>1425</v>
      </c>
    </row>
    <row r="1408" spans="6:13" ht="13.5" customHeight="1">
      <c r="F1408" s="300" t="s">
        <v>697</v>
      </c>
      <c r="G1408" s="301" t="s">
        <v>698</v>
      </c>
      <c r="H1408" s="211">
        <v>0</v>
      </c>
      <c r="I1408" s="299">
        <v>359</v>
      </c>
      <c r="J1408" s="493">
        <v>21</v>
      </c>
      <c r="K1408" s="494" t="s">
        <v>1710</v>
      </c>
      <c r="L1408" s="470">
        <f t="shared" si="34"/>
        <v>0</v>
      </c>
      <c r="M1408" s="495" t="s">
        <v>1425</v>
      </c>
    </row>
    <row r="1409" spans="6:13" ht="13.5" customHeight="1">
      <c r="F1409" s="300" t="s">
        <v>699</v>
      </c>
      <c r="G1409" s="301" t="s">
        <v>700</v>
      </c>
      <c r="H1409" s="211">
        <v>0</v>
      </c>
      <c r="I1409" s="299">
        <v>359</v>
      </c>
      <c r="J1409" s="493">
        <v>21</v>
      </c>
      <c r="K1409" s="494" t="s">
        <v>1710</v>
      </c>
      <c r="L1409" s="470">
        <f t="shared" si="34"/>
        <v>0</v>
      </c>
      <c r="M1409" s="495" t="s">
        <v>1425</v>
      </c>
    </row>
    <row r="1410" spans="6:13" ht="13.5" customHeight="1">
      <c r="F1410" s="300" t="s">
        <v>701</v>
      </c>
      <c r="G1410" s="301" t="s">
        <v>702</v>
      </c>
      <c r="H1410" s="211">
        <v>0</v>
      </c>
      <c r="I1410" s="299">
        <v>999</v>
      </c>
      <c r="J1410" s="493">
        <v>21</v>
      </c>
      <c r="K1410" s="494" t="s">
        <v>1710</v>
      </c>
      <c r="L1410" s="470">
        <f t="shared" si="34"/>
        <v>0</v>
      </c>
      <c r="M1410" s="495" t="s">
        <v>1425</v>
      </c>
    </row>
    <row r="1411" spans="6:13" ht="13.5" customHeight="1">
      <c r="F1411" s="300" t="s">
        <v>703</v>
      </c>
      <c r="G1411" s="301" t="s">
        <v>704</v>
      </c>
      <c r="H1411" s="211">
        <v>0</v>
      </c>
      <c r="I1411" s="299">
        <v>179</v>
      </c>
      <c r="J1411" s="493">
        <v>21</v>
      </c>
      <c r="K1411" s="494" t="s">
        <v>1710</v>
      </c>
      <c r="L1411" s="470">
        <f t="shared" si="34"/>
        <v>0</v>
      </c>
      <c r="M1411" s="495" t="s">
        <v>1425</v>
      </c>
    </row>
    <row r="1412" spans="6:13" ht="13.5" customHeight="1">
      <c r="F1412" s="300" t="s">
        <v>705</v>
      </c>
      <c r="G1412" s="301" t="s">
        <v>706</v>
      </c>
      <c r="H1412" s="211">
        <v>0</v>
      </c>
      <c r="I1412" s="299">
        <v>539</v>
      </c>
      <c r="J1412" s="493">
        <v>21</v>
      </c>
      <c r="K1412" s="494" t="s">
        <v>1710</v>
      </c>
      <c r="L1412" s="470">
        <f t="shared" si="34"/>
        <v>0</v>
      </c>
      <c r="M1412" s="495" t="s">
        <v>1425</v>
      </c>
    </row>
    <row r="1413" spans="6:13" ht="13.5" customHeight="1">
      <c r="F1413" s="300" t="s">
        <v>707</v>
      </c>
      <c r="G1413" s="301" t="s">
        <v>708</v>
      </c>
      <c r="H1413" s="211">
        <v>0</v>
      </c>
      <c r="I1413" s="299">
        <v>1899</v>
      </c>
      <c r="J1413" s="493">
        <v>21</v>
      </c>
      <c r="K1413" s="494" t="s">
        <v>1710</v>
      </c>
      <c r="L1413" s="470">
        <f t="shared" si="34"/>
        <v>0</v>
      </c>
      <c r="M1413" s="495" t="s">
        <v>1425</v>
      </c>
    </row>
    <row r="1414" spans="6:13" ht="13.5" customHeight="1">
      <c r="F1414" s="300" t="s">
        <v>709</v>
      </c>
      <c r="G1414" s="301" t="s">
        <v>710</v>
      </c>
      <c r="H1414" s="211">
        <v>0</v>
      </c>
      <c r="I1414" s="299">
        <v>59</v>
      </c>
      <c r="J1414" s="493">
        <v>21</v>
      </c>
      <c r="K1414" s="494" t="s">
        <v>1710</v>
      </c>
      <c r="L1414" s="470">
        <f t="shared" si="34"/>
        <v>0</v>
      </c>
      <c r="M1414" s="495" t="s">
        <v>1425</v>
      </c>
    </row>
    <row r="1415" spans="6:13" ht="13.5" customHeight="1">
      <c r="F1415" s="300" t="s">
        <v>711</v>
      </c>
      <c r="G1415" s="301" t="s">
        <v>712</v>
      </c>
      <c r="H1415" s="211">
        <v>0</v>
      </c>
      <c r="I1415" s="299">
        <v>119</v>
      </c>
      <c r="J1415" s="493">
        <v>21</v>
      </c>
      <c r="K1415" s="494" t="s">
        <v>1710</v>
      </c>
      <c r="L1415" s="470">
        <f aca="true" t="shared" si="35" ref="L1415:L1478">PRODUCT(H1415,I1415)</f>
        <v>0</v>
      </c>
      <c r="M1415" s="495" t="s">
        <v>1425</v>
      </c>
    </row>
    <row r="1416" spans="6:13" ht="13.5" customHeight="1">
      <c r="F1416" s="300" t="s">
        <v>713</v>
      </c>
      <c r="G1416" s="301" t="s">
        <v>714</v>
      </c>
      <c r="H1416" s="211">
        <v>0</v>
      </c>
      <c r="I1416" s="299">
        <v>79</v>
      </c>
      <c r="J1416" s="493">
        <v>21</v>
      </c>
      <c r="K1416" s="494" t="s">
        <v>1710</v>
      </c>
      <c r="L1416" s="470">
        <f t="shared" si="35"/>
        <v>0</v>
      </c>
      <c r="M1416" s="495" t="s">
        <v>1425</v>
      </c>
    </row>
    <row r="1417" spans="6:13" ht="13.5" customHeight="1">
      <c r="F1417" s="300" t="s">
        <v>683</v>
      </c>
      <c r="G1417" s="301" t="s">
        <v>715</v>
      </c>
      <c r="H1417" s="211">
        <v>0</v>
      </c>
      <c r="I1417" s="299">
        <v>79</v>
      </c>
      <c r="J1417" s="493">
        <v>21</v>
      </c>
      <c r="K1417" s="494" t="s">
        <v>1710</v>
      </c>
      <c r="L1417" s="470">
        <f t="shared" si="35"/>
        <v>0</v>
      </c>
      <c r="M1417" s="495" t="s">
        <v>1425</v>
      </c>
    </row>
    <row r="1418" spans="6:13" ht="13.5" customHeight="1">
      <c r="F1418" s="300" t="s">
        <v>716</v>
      </c>
      <c r="G1418" s="301" t="s">
        <v>717</v>
      </c>
      <c r="H1418" s="211">
        <v>0</v>
      </c>
      <c r="I1418" s="299">
        <v>219</v>
      </c>
      <c r="J1418" s="493">
        <v>21</v>
      </c>
      <c r="K1418" s="494" t="s">
        <v>1710</v>
      </c>
      <c r="L1418" s="470">
        <f t="shared" si="35"/>
        <v>0</v>
      </c>
      <c r="M1418" s="495" t="s">
        <v>1425</v>
      </c>
    </row>
    <row r="1419" spans="6:13" ht="13.5" customHeight="1">
      <c r="F1419" s="300" t="s">
        <v>101</v>
      </c>
      <c r="G1419" s="301" t="s">
        <v>718</v>
      </c>
      <c r="H1419" s="211">
        <v>0</v>
      </c>
      <c r="I1419" s="299">
        <v>179</v>
      </c>
      <c r="J1419" s="493">
        <v>21</v>
      </c>
      <c r="K1419" s="494" t="s">
        <v>1710</v>
      </c>
      <c r="L1419" s="470">
        <f t="shared" si="35"/>
        <v>0</v>
      </c>
      <c r="M1419" s="495" t="s">
        <v>1425</v>
      </c>
    </row>
    <row r="1420" spans="6:13" ht="13.5" customHeight="1">
      <c r="F1420" s="300" t="s">
        <v>102</v>
      </c>
      <c r="G1420" s="301" t="s">
        <v>719</v>
      </c>
      <c r="H1420" s="211">
        <v>0</v>
      </c>
      <c r="I1420" s="299">
        <v>159</v>
      </c>
      <c r="J1420" s="493">
        <v>21</v>
      </c>
      <c r="K1420" s="494" t="s">
        <v>1710</v>
      </c>
      <c r="L1420" s="470">
        <f t="shared" si="35"/>
        <v>0</v>
      </c>
      <c r="M1420" s="495" t="s">
        <v>1425</v>
      </c>
    </row>
    <row r="1421" spans="6:13" ht="13.5" customHeight="1">
      <c r="F1421" s="300" t="s">
        <v>720</v>
      </c>
      <c r="G1421" s="301" t="s">
        <v>721</v>
      </c>
      <c r="H1421" s="211">
        <v>0</v>
      </c>
      <c r="I1421" s="299">
        <v>179</v>
      </c>
      <c r="J1421" s="493">
        <v>21</v>
      </c>
      <c r="K1421" s="494" t="s">
        <v>1710</v>
      </c>
      <c r="L1421" s="470">
        <f t="shared" si="35"/>
        <v>0</v>
      </c>
      <c r="M1421" s="495" t="s">
        <v>1425</v>
      </c>
    </row>
    <row r="1422" spans="6:13" ht="13.5" customHeight="1">
      <c r="F1422" s="300" t="s">
        <v>722</v>
      </c>
      <c r="G1422" s="301" t="s">
        <v>723</v>
      </c>
      <c r="H1422" s="211">
        <v>0</v>
      </c>
      <c r="I1422" s="299">
        <v>239</v>
      </c>
      <c r="J1422" s="493">
        <v>21</v>
      </c>
      <c r="K1422" s="494" t="s">
        <v>1710</v>
      </c>
      <c r="L1422" s="470">
        <f t="shared" si="35"/>
        <v>0</v>
      </c>
      <c r="M1422" s="495" t="s">
        <v>1425</v>
      </c>
    </row>
    <row r="1423" spans="6:13" ht="13.5" customHeight="1">
      <c r="F1423" s="300" t="s">
        <v>99</v>
      </c>
      <c r="G1423" s="301" t="s">
        <v>724</v>
      </c>
      <c r="H1423" s="211">
        <v>0</v>
      </c>
      <c r="I1423" s="299">
        <v>49</v>
      </c>
      <c r="J1423" s="493">
        <v>21</v>
      </c>
      <c r="K1423" s="494" t="s">
        <v>1710</v>
      </c>
      <c r="L1423" s="470">
        <f t="shared" si="35"/>
        <v>0</v>
      </c>
      <c r="M1423" s="495" t="s">
        <v>1425</v>
      </c>
    </row>
    <row r="1424" spans="6:13" ht="13.5" customHeight="1">
      <c r="F1424" s="300" t="s">
        <v>100</v>
      </c>
      <c r="G1424" s="301" t="s">
        <v>725</v>
      </c>
      <c r="H1424" s="211">
        <v>0</v>
      </c>
      <c r="I1424" s="299">
        <v>49</v>
      </c>
      <c r="J1424" s="493">
        <v>21</v>
      </c>
      <c r="K1424" s="494" t="s">
        <v>1710</v>
      </c>
      <c r="L1424" s="470">
        <f t="shared" si="35"/>
        <v>0</v>
      </c>
      <c r="M1424" s="495" t="s">
        <v>1425</v>
      </c>
    </row>
    <row r="1425" spans="6:13" ht="13.5" customHeight="1">
      <c r="F1425" s="300" t="s">
        <v>726</v>
      </c>
      <c r="G1425" s="301" t="s">
        <v>727</v>
      </c>
      <c r="H1425" s="211">
        <v>0</v>
      </c>
      <c r="I1425" s="299">
        <v>369</v>
      </c>
      <c r="J1425" s="493">
        <v>21</v>
      </c>
      <c r="K1425" s="494" t="s">
        <v>1710</v>
      </c>
      <c r="L1425" s="470">
        <f t="shared" si="35"/>
        <v>0</v>
      </c>
      <c r="M1425" s="495" t="s">
        <v>1425</v>
      </c>
    </row>
    <row r="1426" spans="6:13" ht="13.5" customHeight="1">
      <c r="F1426" s="300" t="s">
        <v>728</v>
      </c>
      <c r="G1426" s="301" t="s">
        <v>729</v>
      </c>
      <c r="H1426" s="211">
        <v>0</v>
      </c>
      <c r="I1426" s="299">
        <v>179</v>
      </c>
      <c r="J1426" s="493">
        <v>21</v>
      </c>
      <c r="K1426" s="494" t="s">
        <v>1710</v>
      </c>
      <c r="L1426" s="470">
        <f t="shared" si="35"/>
        <v>0</v>
      </c>
      <c r="M1426" s="495" t="s">
        <v>1425</v>
      </c>
    </row>
    <row r="1427" spans="6:13" ht="13.5" customHeight="1">
      <c r="F1427" s="300" t="s">
        <v>730</v>
      </c>
      <c r="G1427" s="301" t="s">
        <v>731</v>
      </c>
      <c r="H1427" s="211">
        <v>0</v>
      </c>
      <c r="I1427" s="299">
        <v>249</v>
      </c>
      <c r="J1427" s="493">
        <v>21</v>
      </c>
      <c r="K1427" s="494" t="s">
        <v>1710</v>
      </c>
      <c r="L1427" s="470">
        <f t="shared" si="35"/>
        <v>0</v>
      </c>
      <c r="M1427" s="495" t="s">
        <v>1425</v>
      </c>
    </row>
    <row r="1428" spans="6:13" ht="13.5" customHeight="1">
      <c r="F1428" s="300" t="s">
        <v>732</v>
      </c>
      <c r="G1428" s="301" t="s">
        <v>733</v>
      </c>
      <c r="H1428" s="211">
        <v>0</v>
      </c>
      <c r="I1428" s="299">
        <v>139</v>
      </c>
      <c r="J1428" s="493">
        <v>21</v>
      </c>
      <c r="K1428" s="494" t="s">
        <v>1710</v>
      </c>
      <c r="L1428" s="470">
        <f t="shared" si="35"/>
        <v>0</v>
      </c>
      <c r="M1428" s="495" t="s">
        <v>1425</v>
      </c>
    </row>
    <row r="1429" spans="6:13" ht="13.5" customHeight="1">
      <c r="F1429" s="300" t="s">
        <v>734</v>
      </c>
      <c r="G1429" s="301" t="s">
        <v>735</v>
      </c>
      <c r="H1429" s="211">
        <v>0</v>
      </c>
      <c r="I1429" s="299">
        <v>239</v>
      </c>
      <c r="J1429" s="493">
        <v>21</v>
      </c>
      <c r="K1429" s="494" t="s">
        <v>1710</v>
      </c>
      <c r="L1429" s="470">
        <f t="shared" si="35"/>
        <v>0</v>
      </c>
      <c r="M1429" s="495" t="s">
        <v>1425</v>
      </c>
    </row>
    <row r="1430" spans="6:13" ht="13.5" customHeight="1">
      <c r="F1430" s="300" t="s">
        <v>736</v>
      </c>
      <c r="G1430" s="301" t="s">
        <v>735</v>
      </c>
      <c r="H1430" s="211">
        <v>0</v>
      </c>
      <c r="I1430" s="299">
        <v>499</v>
      </c>
      <c r="J1430" s="493">
        <v>21</v>
      </c>
      <c r="K1430" s="494" t="s">
        <v>1710</v>
      </c>
      <c r="L1430" s="470">
        <f t="shared" si="35"/>
        <v>0</v>
      </c>
      <c r="M1430" s="495" t="s">
        <v>1425</v>
      </c>
    </row>
    <row r="1431" spans="6:13" ht="13.5" customHeight="1">
      <c r="F1431" s="300" t="s">
        <v>737</v>
      </c>
      <c r="G1431" s="301" t="s">
        <v>738</v>
      </c>
      <c r="H1431" s="211">
        <v>0</v>
      </c>
      <c r="I1431" s="299">
        <v>59</v>
      </c>
      <c r="J1431" s="493">
        <v>21</v>
      </c>
      <c r="K1431" s="494" t="s">
        <v>1710</v>
      </c>
      <c r="L1431" s="470">
        <f t="shared" si="35"/>
        <v>0</v>
      </c>
      <c r="M1431" s="495" t="s">
        <v>1425</v>
      </c>
    </row>
    <row r="1432" spans="6:13" ht="13.5" customHeight="1">
      <c r="F1432" s="300" t="s">
        <v>739</v>
      </c>
      <c r="G1432" s="301" t="s">
        <v>740</v>
      </c>
      <c r="H1432" s="211">
        <v>0</v>
      </c>
      <c r="I1432" s="299">
        <v>59</v>
      </c>
      <c r="J1432" s="493">
        <v>21</v>
      </c>
      <c r="K1432" s="494" t="s">
        <v>1710</v>
      </c>
      <c r="L1432" s="470">
        <f t="shared" si="35"/>
        <v>0</v>
      </c>
      <c r="M1432" s="495" t="s">
        <v>1425</v>
      </c>
    </row>
    <row r="1433" spans="6:13" ht="13.5" customHeight="1">
      <c r="F1433" s="300" t="s">
        <v>741</v>
      </c>
      <c r="G1433" s="301" t="s">
        <v>742</v>
      </c>
      <c r="H1433" s="211">
        <v>0</v>
      </c>
      <c r="I1433" s="299">
        <v>59</v>
      </c>
      <c r="J1433" s="493">
        <v>21</v>
      </c>
      <c r="K1433" s="494" t="s">
        <v>1710</v>
      </c>
      <c r="L1433" s="470">
        <f t="shared" si="35"/>
        <v>0</v>
      </c>
      <c r="M1433" s="495" t="s">
        <v>1425</v>
      </c>
    </row>
    <row r="1434" spans="6:13" ht="13.5" customHeight="1">
      <c r="F1434" s="300" t="s">
        <v>629</v>
      </c>
      <c r="G1434" s="301" t="s">
        <v>630</v>
      </c>
      <c r="H1434" s="211">
        <v>0</v>
      </c>
      <c r="I1434" s="299">
        <v>259</v>
      </c>
      <c r="J1434" s="493">
        <v>21</v>
      </c>
      <c r="K1434" s="494" t="s">
        <v>1710</v>
      </c>
      <c r="L1434" s="470">
        <f t="shared" si="35"/>
        <v>0</v>
      </c>
      <c r="M1434" s="495" t="s">
        <v>1425</v>
      </c>
    </row>
    <row r="1435" spans="6:13" ht="13.5" customHeight="1">
      <c r="F1435" s="300" t="s">
        <v>743</v>
      </c>
      <c r="G1435" s="301" t="s">
        <v>744</v>
      </c>
      <c r="H1435" s="211">
        <v>0</v>
      </c>
      <c r="I1435" s="299">
        <v>129</v>
      </c>
      <c r="J1435" s="493">
        <v>21</v>
      </c>
      <c r="K1435" s="494" t="s">
        <v>1710</v>
      </c>
      <c r="L1435" s="470">
        <f t="shared" si="35"/>
        <v>0</v>
      </c>
      <c r="M1435" s="495" t="s">
        <v>1425</v>
      </c>
    </row>
    <row r="1436" spans="6:13" ht="13.5" customHeight="1">
      <c r="F1436" s="300" t="s">
        <v>745</v>
      </c>
      <c r="G1436" s="301" t="s">
        <v>746</v>
      </c>
      <c r="H1436" s="211">
        <v>0</v>
      </c>
      <c r="I1436" s="299">
        <v>899</v>
      </c>
      <c r="J1436" s="493">
        <v>21</v>
      </c>
      <c r="K1436" s="494" t="s">
        <v>1710</v>
      </c>
      <c r="L1436" s="470">
        <f t="shared" si="35"/>
        <v>0</v>
      </c>
      <c r="M1436" s="495" t="s">
        <v>1425</v>
      </c>
    </row>
    <row r="1437" spans="6:13" ht="13.5" customHeight="1">
      <c r="F1437" s="300" t="s">
        <v>637</v>
      </c>
      <c r="G1437" s="301" t="s">
        <v>638</v>
      </c>
      <c r="H1437" s="211">
        <v>0</v>
      </c>
      <c r="I1437" s="299">
        <v>379</v>
      </c>
      <c r="J1437" s="493">
        <v>21</v>
      </c>
      <c r="K1437" s="494" t="s">
        <v>1710</v>
      </c>
      <c r="L1437" s="470">
        <f t="shared" si="35"/>
        <v>0</v>
      </c>
      <c r="M1437" s="495" t="s">
        <v>1425</v>
      </c>
    </row>
    <row r="1438" spans="6:13" ht="13.5" customHeight="1">
      <c r="F1438" s="300" t="s">
        <v>635</v>
      </c>
      <c r="G1438" s="301" t="s">
        <v>636</v>
      </c>
      <c r="H1438" s="211">
        <v>0</v>
      </c>
      <c r="I1438" s="299">
        <v>499</v>
      </c>
      <c r="J1438" s="493">
        <v>21</v>
      </c>
      <c r="K1438" s="494" t="s">
        <v>1710</v>
      </c>
      <c r="L1438" s="470">
        <f t="shared" si="35"/>
        <v>0</v>
      </c>
      <c r="M1438" s="495" t="s">
        <v>1425</v>
      </c>
    </row>
    <row r="1439" spans="6:13" ht="13.5" customHeight="1">
      <c r="F1439" s="300" t="s">
        <v>747</v>
      </c>
      <c r="G1439" s="301" t="s">
        <v>748</v>
      </c>
      <c r="H1439" s="211">
        <v>0</v>
      </c>
      <c r="I1439" s="299">
        <v>279</v>
      </c>
      <c r="J1439" s="493">
        <v>21</v>
      </c>
      <c r="K1439" s="494" t="s">
        <v>1710</v>
      </c>
      <c r="L1439" s="470">
        <f t="shared" si="35"/>
        <v>0</v>
      </c>
      <c r="M1439" s="495" t="s">
        <v>1425</v>
      </c>
    </row>
    <row r="1440" spans="6:13" ht="13.5" customHeight="1">
      <c r="F1440" s="300" t="s">
        <v>749</v>
      </c>
      <c r="G1440" s="301" t="s">
        <v>750</v>
      </c>
      <c r="H1440" s="211">
        <v>0</v>
      </c>
      <c r="I1440" s="299">
        <v>419</v>
      </c>
      <c r="J1440" s="493">
        <v>21</v>
      </c>
      <c r="K1440" s="494" t="s">
        <v>1710</v>
      </c>
      <c r="L1440" s="470">
        <f t="shared" si="35"/>
        <v>0</v>
      </c>
      <c r="M1440" s="495" t="s">
        <v>1425</v>
      </c>
    </row>
    <row r="1441" spans="6:13" ht="13.5" customHeight="1">
      <c r="F1441" s="300" t="s">
        <v>751</v>
      </c>
      <c r="G1441" s="301" t="s">
        <v>752</v>
      </c>
      <c r="H1441" s="211">
        <v>0</v>
      </c>
      <c r="I1441" s="299">
        <v>139</v>
      </c>
      <c r="J1441" s="493">
        <v>21</v>
      </c>
      <c r="K1441" s="494" t="s">
        <v>1710</v>
      </c>
      <c r="L1441" s="470">
        <f t="shared" si="35"/>
        <v>0</v>
      </c>
      <c r="M1441" s="495" t="s">
        <v>1425</v>
      </c>
    </row>
    <row r="1442" spans="6:13" ht="13.5" customHeight="1">
      <c r="F1442" s="300" t="s">
        <v>753</v>
      </c>
      <c r="G1442" s="301" t="s">
        <v>754</v>
      </c>
      <c r="H1442" s="211">
        <v>0</v>
      </c>
      <c r="I1442" s="299">
        <v>349</v>
      </c>
      <c r="J1442" s="493">
        <v>21</v>
      </c>
      <c r="K1442" s="494" t="s">
        <v>1710</v>
      </c>
      <c r="L1442" s="470">
        <f t="shared" si="35"/>
        <v>0</v>
      </c>
      <c r="M1442" s="495" t="s">
        <v>1425</v>
      </c>
    </row>
    <row r="1443" spans="6:13" ht="13.5" customHeight="1">
      <c r="F1443" s="300" t="s">
        <v>755</v>
      </c>
      <c r="G1443" s="301" t="s">
        <v>756</v>
      </c>
      <c r="H1443" s="211">
        <v>0</v>
      </c>
      <c r="I1443" s="299">
        <v>59</v>
      </c>
      <c r="J1443" s="493">
        <v>21</v>
      </c>
      <c r="K1443" s="494" t="s">
        <v>1710</v>
      </c>
      <c r="L1443" s="470">
        <f t="shared" si="35"/>
        <v>0</v>
      </c>
      <c r="M1443" s="495" t="s">
        <v>1425</v>
      </c>
    </row>
    <row r="1444" spans="6:13" ht="13.5" customHeight="1">
      <c r="F1444" s="300" t="s">
        <v>757</v>
      </c>
      <c r="G1444" s="301" t="s">
        <v>758</v>
      </c>
      <c r="H1444" s="211">
        <v>0</v>
      </c>
      <c r="I1444" s="299">
        <v>79</v>
      </c>
      <c r="J1444" s="493">
        <v>21</v>
      </c>
      <c r="K1444" s="494" t="s">
        <v>1710</v>
      </c>
      <c r="L1444" s="470">
        <f t="shared" si="35"/>
        <v>0</v>
      </c>
      <c r="M1444" s="495" t="s">
        <v>1425</v>
      </c>
    </row>
    <row r="1445" spans="6:13" ht="13.5" customHeight="1">
      <c r="F1445" s="300" t="s">
        <v>759</v>
      </c>
      <c r="G1445" s="301" t="s">
        <v>754</v>
      </c>
      <c r="H1445" s="211">
        <v>0</v>
      </c>
      <c r="I1445" s="299">
        <v>999</v>
      </c>
      <c r="J1445" s="493">
        <v>21</v>
      </c>
      <c r="K1445" s="494" t="s">
        <v>1710</v>
      </c>
      <c r="L1445" s="470">
        <f t="shared" si="35"/>
        <v>0</v>
      </c>
      <c r="M1445" s="495" t="s">
        <v>1425</v>
      </c>
    </row>
    <row r="1446" spans="6:13" ht="13.5" customHeight="1">
      <c r="F1446" s="300" t="s">
        <v>760</v>
      </c>
      <c r="G1446" s="301" t="s">
        <v>761</v>
      </c>
      <c r="H1446" s="211">
        <v>0</v>
      </c>
      <c r="I1446" s="299">
        <v>0</v>
      </c>
      <c r="J1446" s="493">
        <v>21</v>
      </c>
      <c r="K1446" s="494" t="s">
        <v>1710</v>
      </c>
      <c r="L1446" s="470">
        <f t="shared" si="35"/>
        <v>0</v>
      </c>
      <c r="M1446" s="495" t="s">
        <v>1425</v>
      </c>
    </row>
    <row r="1447" spans="6:13" ht="13.5" customHeight="1">
      <c r="F1447" s="300" t="s">
        <v>762</v>
      </c>
      <c r="G1447" s="301" t="s">
        <v>763</v>
      </c>
      <c r="H1447" s="211">
        <v>0</v>
      </c>
      <c r="I1447" s="299">
        <v>399</v>
      </c>
      <c r="J1447" s="493">
        <v>21</v>
      </c>
      <c r="K1447" s="494" t="s">
        <v>1710</v>
      </c>
      <c r="L1447" s="470">
        <f t="shared" si="35"/>
        <v>0</v>
      </c>
      <c r="M1447" s="495" t="s">
        <v>1425</v>
      </c>
    </row>
    <row r="1448" spans="6:13" ht="13.5" customHeight="1">
      <c r="F1448" s="300" t="s">
        <v>764</v>
      </c>
      <c r="G1448" s="301" t="s">
        <v>765</v>
      </c>
      <c r="H1448" s="211">
        <v>0</v>
      </c>
      <c r="I1448" s="299">
        <v>399</v>
      </c>
      <c r="J1448" s="493">
        <v>21</v>
      </c>
      <c r="K1448" s="494" t="s">
        <v>1710</v>
      </c>
      <c r="L1448" s="470">
        <f t="shared" si="35"/>
        <v>0</v>
      </c>
      <c r="M1448" s="495" t="s">
        <v>1425</v>
      </c>
    </row>
    <row r="1449" spans="6:13" ht="13.5" customHeight="1">
      <c r="F1449" s="300" t="s">
        <v>766</v>
      </c>
      <c r="G1449" s="301" t="s">
        <v>767</v>
      </c>
      <c r="H1449" s="211">
        <v>0</v>
      </c>
      <c r="I1449" s="299">
        <v>349</v>
      </c>
      <c r="J1449" s="493">
        <v>21</v>
      </c>
      <c r="K1449" s="494" t="s">
        <v>1710</v>
      </c>
      <c r="L1449" s="470">
        <f t="shared" si="35"/>
        <v>0</v>
      </c>
      <c r="M1449" s="495" t="s">
        <v>1425</v>
      </c>
    </row>
    <row r="1450" spans="6:13" ht="13.5" customHeight="1">
      <c r="F1450" s="300" t="s">
        <v>768</v>
      </c>
      <c r="G1450" s="301" t="s">
        <v>769</v>
      </c>
      <c r="H1450" s="211">
        <v>0</v>
      </c>
      <c r="I1450" s="299">
        <v>349</v>
      </c>
      <c r="J1450" s="493">
        <v>21</v>
      </c>
      <c r="K1450" s="494" t="s">
        <v>1710</v>
      </c>
      <c r="L1450" s="470">
        <f t="shared" si="35"/>
        <v>0</v>
      </c>
      <c r="M1450" s="495" t="s">
        <v>1425</v>
      </c>
    </row>
    <row r="1451" spans="6:13" ht="13.5" customHeight="1">
      <c r="F1451" s="300" t="s">
        <v>770</v>
      </c>
      <c r="G1451" s="301" t="s">
        <v>771</v>
      </c>
      <c r="H1451" s="211">
        <v>0</v>
      </c>
      <c r="I1451" s="299">
        <v>349</v>
      </c>
      <c r="J1451" s="493">
        <v>21</v>
      </c>
      <c r="K1451" s="494" t="s">
        <v>1710</v>
      </c>
      <c r="L1451" s="470">
        <f t="shared" si="35"/>
        <v>0</v>
      </c>
      <c r="M1451" s="495" t="s">
        <v>1425</v>
      </c>
    </row>
    <row r="1452" spans="3:13" ht="13.5" customHeight="1">
      <c r="C1452" s="392" t="s">
        <v>1427</v>
      </c>
      <c r="F1452" s="325" t="s">
        <v>1454</v>
      </c>
      <c r="G1452" s="326" t="s">
        <v>1605</v>
      </c>
      <c r="H1452" s="211">
        <v>0</v>
      </c>
      <c r="I1452" s="327">
        <v>439</v>
      </c>
      <c r="J1452" s="404">
        <v>21</v>
      </c>
      <c r="K1452" s="405" t="s">
        <v>1710</v>
      </c>
      <c r="L1452" s="470">
        <f t="shared" si="35"/>
        <v>0</v>
      </c>
      <c r="M1452" s="392" t="s">
        <v>1427</v>
      </c>
    </row>
    <row r="1453" spans="6:13" ht="13.5" customHeight="1">
      <c r="F1453" s="325" t="s">
        <v>1456</v>
      </c>
      <c r="G1453" s="326" t="s">
        <v>1606</v>
      </c>
      <c r="H1453" s="211">
        <v>0</v>
      </c>
      <c r="I1453" s="327">
        <v>439</v>
      </c>
      <c r="J1453" s="404">
        <v>21</v>
      </c>
      <c r="K1453" s="405" t="s">
        <v>1710</v>
      </c>
      <c r="L1453" s="470">
        <f t="shared" si="35"/>
        <v>0</v>
      </c>
      <c r="M1453" s="392" t="s">
        <v>1427</v>
      </c>
    </row>
    <row r="1454" spans="6:13" ht="13.5" customHeight="1">
      <c r="F1454" s="325" t="s">
        <v>1458</v>
      </c>
      <c r="G1454" s="326" t="s">
        <v>1607</v>
      </c>
      <c r="H1454" s="211">
        <v>0</v>
      </c>
      <c r="I1454" s="327">
        <v>439</v>
      </c>
      <c r="J1454" s="404">
        <v>21</v>
      </c>
      <c r="K1454" s="405" t="s">
        <v>1710</v>
      </c>
      <c r="L1454" s="470">
        <f t="shared" si="35"/>
        <v>0</v>
      </c>
      <c r="M1454" s="392" t="s">
        <v>1427</v>
      </c>
    </row>
    <row r="1455" spans="6:13" ht="13.5" customHeight="1">
      <c r="F1455" s="325" t="s">
        <v>1460</v>
      </c>
      <c r="G1455" s="326" t="s">
        <v>1608</v>
      </c>
      <c r="H1455" s="211">
        <v>0</v>
      </c>
      <c r="I1455" s="327">
        <v>439</v>
      </c>
      <c r="J1455" s="404">
        <v>21</v>
      </c>
      <c r="K1455" s="405" t="s">
        <v>1710</v>
      </c>
      <c r="L1455" s="470">
        <f t="shared" si="35"/>
        <v>0</v>
      </c>
      <c r="M1455" s="392" t="s">
        <v>1427</v>
      </c>
    </row>
    <row r="1456" spans="6:13" ht="13.5" customHeight="1">
      <c r="F1456" s="325" t="s">
        <v>1462</v>
      </c>
      <c r="G1456" s="326" t="s">
        <v>1609</v>
      </c>
      <c r="H1456" s="211">
        <v>0</v>
      </c>
      <c r="I1456" s="327">
        <v>439</v>
      </c>
      <c r="J1456" s="404">
        <v>21</v>
      </c>
      <c r="K1456" s="405" t="s">
        <v>1710</v>
      </c>
      <c r="L1456" s="470">
        <f t="shared" si="35"/>
        <v>0</v>
      </c>
      <c r="M1456" s="392" t="s">
        <v>1427</v>
      </c>
    </row>
    <row r="1457" spans="6:13" ht="13.5" customHeight="1">
      <c r="F1457" s="325" t="s">
        <v>1464</v>
      </c>
      <c r="G1457" s="326" t="s">
        <v>1610</v>
      </c>
      <c r="H1457" s="211">
        <v>0</v>
      </c>
      <c r="I1457" s="327">
        <v>439</v>
      </c>
      <c r="J1457" s="404">
        <v>21</v>
      </c>
      <c r="K1457" s="405" t="s">
        <v>1710</v>
      </c>
      <c r="L1457" s="470">
        <f t="shared" si="35"/>
        <v>0</v>
      </c>
      <c r="M1457" s="392" t="s">
        <v>1427</v>
      </c>
    </row>
    <row r="1458" spans="6:13" ht="13.5" customHeight="1">
      <c r="F1458" s="325" t="s">
        <v>1611</v>
      </c>
      <c r="G1458" s="326" t="s">
        <v>1612</v>
      </c>
      <c r="H1458" s="211">
        <v>0</v>
      </c>
      <c r="I1458" s="327">
        <v>439</v>
      </c>
      <c r="J1458" s="404">
        <v>21</v>
      </c>
      <c r="K1458" s="405" t="s">
        <v>1710</v>
      </c>
      <c r="L1458" s="470">
        <f t="shared" si="35"/>
        <v>0</v>
      </c>
      <c r="M1458" s="392" t="s">
        <v>1427</v>
      </c>
    </row>
    <row r="1459" spans="6:13" ht="13.5" customHeight="1">
      <c r="F1459" s="325" t="s">
        <v>1613</v>
      </c>
      <c r="G1459" s="326" t="s">
        <v>1614</v>
      </c>
      <c r="H1459" s="211">
        <v>0</v>
      </c>
      <c r="I1459" s="327">
        <v>349</v>
      </c>
      <c r="J1459" s="404">
        <v>21</v>
      </c>
      <c r="K1459" s="405" t="s">
        <v>1710</v>
      </c>
      <c r="L1459" s="470">
        <f t="shared" si="35"/>
        <v>0</v>
      </c>
      <c r="M1459" s="392" t="s">
        <v>1427</v>
      </c>
    </row>
    <row r="1460" spans="6:13" ht="13.5" customHeight="1">
      <c r="F1460" s="325" t="s">
        <v>1615</v>
      </c>
      <c r="G1460" s="326" t="s">
        <v>1616</v>
      </c>
      <c r="H1460" s="211">
        <v>0</v>
      </c>
      <c r="I1460" s="327">
        <v>439</v>
      </c>
      <c r="J1460" s="404">
        <v>21</v>
      </c>
      <c r="K1460" s="405" t="s">
        <v>1710</v>
      </c>
      <c r="L1460" s="470">
        <f t="shared" si="35"/>
        <v>0</v>
      </c>
      <c r="M1460" s="392" t="s">
        <v>1427</v>
      </c>
    </row>
    <row r="1461" spans="6:13" ht="13.5" customHeight="1">
      <c r="F1461" s="325" t="s">
        <v>1617</v>
      </c>
      <c r="G1461" s="326" t="s">
        <v>1618</v>
      </c>
      <c r="H1461" s="211">
        <v>0</v>
      </c>
      <c r="I1461" s="327">
        <v>439</v>
      </c>
      <c r="J1461" s="404">
        <v>21</v>
      </c>
      <c r="K1461" s="405" t="s">
        <v>1710</v>
      </c>
      <c r="L1461" s="470">
        <f t="shared" si="35"/>
        <v>0</v>
      </c>
      <c r="M1461" s="392" t="s">
        <v>1427</v>
      </c>
    </row>
    <row r="1462" spans="6:13" ht="13.5" customHeight="1">
      <c r="F1462" s="325" t="s">
        <v>1619</v>
      </c>
      <c r="G1462" s="326" t="s">
        <v>1620</v>
      </c>
      <c r="H1462" s="211">
        <v>0</v>
      </c>
      <c r="I1462" s="327">
        <v>439</v>
      </c>
      <c r="J1462" s="404">
        <v>21</v>
      </c>
      <c r="K1462" s="405" t="s">
        <v>1710</v>
      </c>
      <c r="L1462" s="470">
        <f t="shared" si="35"/>
        <v>0</v>
      </c>
      <c r="M1462" s="392" t="s">
        <v>1427</v>
      </c>
    </row>
    <row r="1463" spans="6:13" ht="13.5" customHeight="1">
      <c r="F1463" s="325" t="s">
        <v>1621</v>
      </c>
      <c r="G1463" s="326" t="s">
        <v>1622</v>
      </c>
      <c r="H1463" s="211">
        <v>0</v>
      </c>
      <c r="I1463" s="327">
        <v>439</v>
      </c>
      <c r="J1463" s="404">
        <v>21</v>
      </c>
      <c r="K1463" s="405" t="s">
        <v>1710</v>
      </c>
      <c r="L1463" s="470">
        <f t="shared" si="35"/>
        <v>0</v>
      </c>
      <c r="M1463" s="392" t="s">
        <v>1427</v>
      </c>
    </row>
    <row r="1464" spans="6:13" ht="13.5" customHeight="1">
      <c r="F1464" s="325" t="s">
        <v>1623</v>
      </c>
      <c r="G1464" s="326" t="s">
        <v>1624</v>
      </c>
      <c r="H1464" s="211">
        <v>0</v>
      </c>
      <c r="I1464" s="327">
        <v>1229</v>
      </c>
      <c r="J1464" s="404">
        <v>21</v>
      </c>
      <c r="K1464" s="405" t="s">
        <v>1710</v>
      </c>
      <c r="L1464" s="470">
        <f t="shared" si="35"/>
        <v>0</v>
      </c>
      <c r="M1464" s="392" t="s">
        <v>1427</v>
      </c>
    </row>
    <row r="1465" spans="6:13" ht="13.5" customHeight="1">
      <c r="F1465" s="325" t="s">
        <v>1625</v>
      </c>
      <c r="G1465" s="326" t="s">
        <v>1626</v>
      </c>
      <c r="H1465" s="211">
        <v>0</v>
      </c>
      <c r="I1465" s="327">
        <v>1229</v>
      </c>
      <c r="J1465" s="404">
        <v>21</v>
      </c>
      <c r="K1465" s="405" t="s">
        <v>1710</v>
      </c>
      <c r="L1465" s="470">
        <f t="shared" si="35"/>
        <v>0</v>
      </c>
      <c r="M1465" s="392" t="s">
        <v>1427</v>
      </c>
    </row>
    <row r="1466" spans="6:13" ht="13.5" customHeight="1">
      <c r="F1466" s="325" t="s">
        <v>1627</v>
      </c>
      <c r="G1466" s="326" t="s">
        <v>1628</v>
      </c>
      <c r="H1466" s="211">
        <v>0</v>
      </c>
      <c r="I1466" s="327">
        <v>1229</v>
      </c>
      <c r="J1466" s="404">
        <v>21</v>
      </c>
      <c r="K1466" s="405" t="s">
        <v>1710</v>
      </c>
      <c r="L1466" s="470">
        <f t="shared" si="35"/>
        <v>0</v>
      </c>
      <c r="M1466" s="392" t="s">
        <v>1427</v>
      </c>
    </row>
    <row r="1467" spans="6:13" ht="13.5" customHeight="1">
      <c r="F1467" s="325" t="s">
        <v>1629</v>
      </c>
      <c r="G1467" s="326" t="s">
        <v>1630</v>
      </c>
      <c r="H1467" s="211">
        <v>0</v>
      </c>
      <c r="I1467" s="327">
        <v>1229</v>
      </c>
      <c r="J1467" s="404">
        <v>21</v>
      </c>
      <c r="K1467" s="405" t="s">
        <v>1710</v>
      </c>
      <c r="L1467" s="470">
        <f t="shared" si="35"/>
        <v>0</v>
      </c>
      <c r="M1467" s="392" t="s">
        <v>1427</v>
      </c>
    </row>
    <row r="1468" spans="6:13" ht="13.5" customHeight="1">
      <c r="F1468" s="325" t="s">
        <v>1631</v>
      </c>
      <c r="G1468" s="326" t="s">
        <v>1632</v>
      </c>
      <c r="H1468" s="211">
        <v>0</v>
      </c>
      <c r="I1468" s="327">
        <v>2193</v>
      </c>
      <c r="J1468" s="404">
        <v>21</v>
      </c>
      <c r="K1468" s="405" t="s">
        <v>1710</v>
      </c>
      <c r="L1468" s="470">
        <f t="shared" si="35"/>
        <v>0</v>
      </c>
      <c r="M1468" s="392" t="s">
        <v>1427</v>
      </c>
    </row>
    <row r="1469" spans="6:13" ht="13.5" customHeight="1">
      <c r="F1469" s="325" t="s">
        <v>1633</v>
      </c>
      <c r="G1469" s="326" t="s">
        <v>1634</v>
      </c>
      <c r="H1469" s="211">
        <v>0</v>
      </c>
      <c r="I1469" s="327">
        <v>699</v>
      </c>
      <c r="J1469" s="404">
        <v>21</v>
      </c>
      <c r="K1469" s="405" t="s">
        <v>1710</v>
      </c>
      <c r="L1469" s="470">
        <f t="shared" si="35"/>
        <v>0</v>
      </c>
      <c r="M1469" s="392" t="s">
        <v>1427</v>
      </c>
    </row>
    <row r="1470" spans="6:13" ht="13.5" customHeight="1">
      <c r="F1470" s="325" t="s">
        <v>1635</v>
      </c>
      <c r="G1470" s="326" t="s">
        <v>1636</v>
      </c>
      <c r="H1470" s="211">
        <v>0</v>
      </c>
      <c r="I1470" s="327">
        <v>699</v>
      </c>
      <c r="J1470" s="404">
        <v>21</v>
      </c>
      <c r="K1470" s="405" t="s">
        <v>1710</v>
      </c>
      <c r="L1470" s="470">
        <f t="shared" si="35"/>
        <v>0</v>
      </c>
      <c r="M1470" s="392" t="s">
        <v>1427</v>
      </c>
    </row>
    <row r="1471" spans="6:13" ht="13.5" customHeight="1">
      <c r="F1471" s="325" t="s">
        <v>1637</v>
      </c>
      <c r="G1471" s="326" t="s">
        <v>1638</v>
      </c>
      <c r="H1471" s="211">
        <v>0</v>
      </c>
      <c r="I1471" s="327">
        <v>699</v>
      </c>
      <c r="J1471" s="404">
        <v>21</v>
      </c>
      <c r="K1471" s="405" t="s">
        <v>1710</v>
      </c>
      <c r="L1471" s="470">
        <f t="shared" si="35"/>
        <v>0</v>
      </c>
      <c r="M1471" s="392" t="s">
        <v>1427</v>
      </c>
    </row>
    <row r="1472" spans="6:13" ht="13.5" customHeight="1">
      <c r="F1472" s="325" t="s">
        <v>1639</v>
      </c>
      <c r="G1472" s="326" t="s">
        <v>1640</v>
      </c>
      <c r="H1472" s="211">
        <v>0</v>
      </c>
      <c r="I1472" s="327">
        <v>699</v>
      </c>
      <c r="J1472" s="404">
        <v>21</v>
      </c>
      <c r="K1472" s="405" t="s">
        <v>1710</v>
      </c>
      <c r="L1472" s="470">
        <f t="shared" si="35"/>
        <v>0</v>
      </c>
      <c r="M1472" s="392" t="s">
        <v>1427</v>
      </c>
    </row>
    <row r="1473" spans="6:13" ht="13.5" customHeight="1">
      <c r="F1473" s="325" t="s">
        <v>1641</v>
      </c>
      <c r="G1473" s="326" t="s">
        <v>1642</v>
      </c>
      <c r="H1473" s="211">
        <v>0</v>
      </c>
      <c r="I1473" s="327">
        <v>699</v>
      </c>
      <c r="J1473" s="404">
        <v>21</v>
      </c>
      <c r="K1473" s="405" t="s">
        <v>1710</v>
      </c>
      <c r="L1473" s="470">
        <f t="shared" si="35"/>
        <v>0</v>
      </c>
      <c r="M1473" s="392" t="s">
        <v>1427</v>
      </c>
    </row>
    <row r="1474" spans="6:13" ht="13.5" customHeight="1">
      <c r="F1474" s="325" t="s">
        <v>1643</v>
      </c>
      <c r="G1474" s="326" t="s">
        <v>1644</v>
      </c>
      <c r="H1474" s="211">
        <v>0</v>
      </c>
      <c r="I1474" s="327">
        <v>2105</v>
      </c>
      <c r="J1474" s="404">
        <v>21</v>
      </c>
      <c r="K1474" s="405" t="s">
        <v>1710</v>
      </c>
      <c r="L1474" s="470">
        <f t="shared" si="35"/>
        <v>0</v>
      </c>
      <c r="M1474" s="392" t="s">
        <v>1427</v>
      </c>
    </row>
    <row r="1475" spans="6:13" ht="13.5" customHeight="1">
      <c r="F1475" s="325" t="s">
        <v>1645</v>
      </c>
      <c r="G1475" s="326" t="s">
        <v>1646</v>
      </c>
      <c r="H1475" s="211">
        <v>0</v>
      </c>
      <c r="I1475" s="327">
        <v>262</v>
      </c>
      <c r="J1475" s="404">
        <v>21</v>
      </c>
      <c r="K1475" s="405" t="s">
        <v>1710</v>
      </c>
      <c r="L1475" s="470">
        <f t="shared" si="35"/>
        <v>0</v>
      </c>
      <c r="M1475" s="392" t="s">
        <v>1427</v>
      </c>
    </row>
    <row r="1476" spans="6:13" ht="13.5" customHeight="1">
      <c r="F1476" s="325" t="s">
        <v>1647</v>
      </c>
      <c r="G1476" s="326" t="s">
        <v>1648</v>
      </c>
      <c r="H1476" s="211">
        <v>0</v>
      </c>
      <c r="I1476" s="327">
        <v>754</v>
      </c>
      <c r="J1476" s="404">
        <v>21</v>
      </c>
      <c r="K1476" s="405" t="s">
        <v>1710</v>
      </c>
      <c r="L1476" s="470">
        <f t="shared" si="35"/>
        <v>0</v>
      </c>
      <c r="M1476" s="392" t="s">
        <v>1427</v>
      </c>
    </row>
    <row r="1477" spans="6:13" ht="13.5" customHeight="1">
      <c r="F1477" s="325" t="s">
        <v>1649</v>
      </c>
      <c r="G1477" s="326" t="s">
        <v>1650</v>
      </c>
      <c r="H1477" s="211">
        <v>0</v>
      </c>
      <c r="I1477" s="327">
        <v>877</v>
      </c>
      <c r="J1477" s="404">
        <v>21</v>
      </c>
      <c r="K1477" s="405" t="s">
        <v>1710</v>
      </c>
      <c r="L1477" s="470">
        <f t="shared" si="35"/>
        <v>0</v>
      </c>
      <c r="M1477" s="392" t="s">
        <v>1427</v>
      </c>
    </row>
    <row r="1478" spans="6:13" ht="13.5" customHeight="1">
      <c r="F1478" s="325" t="s">
        <v>1651</v>
      </c>
      <c r="G1478" s="326" t="s">
        <v>1652</v>
      </c>
      <c r="H1478" s="211">
        <v>0</v>
      </c>
      <c r="I1478" s="327">
        <v>877</v>
      </c>
      <c r="J1478" s="404">
        <v>21</v>
      </c>
      <c r="K1478" s="405" t="s">
        <v>1710</v>
      </c>
      <c r="L1478" s="470">
        <f t="shared" si="35"/>
        <v>0</v>
      </c>
      <c r="M1478" s="392" t="s">
        <v>1427</v>
      </c>
    </row>
    <row r="1479" spans="6:13" ht="13.5" customHeight="1">
      <c r="F1479" s="325" t="s">
        <v>1442</v>
      </c>
      <c r="G1479" s="326" t="s">
        <v>1653</v>
      </c>
      <c r="H1479" s="211">
        <v>0</v>
      </c>
      <c r="I1479" s="327">
        <v>262</v>
      </c>
      <c r="J1479" s="404">
        <v>21</v>
      </c>
      <c r="K1479" s="405" t="s">
        <v>1710</v>
      </c>
      <c r="L1479" s="470">
        <f aca="true" t="shared" si="36" ref="L1479:L1542">PRODUCT(H1479,I1479)</f>
        <v>0</v>
      </c>
      <c r="M1479" s="392" t="s">
        <v>1427</v>
      </c>
    </row>
    <row r="1480" spans="3:13" ht="13.5" customHeight="1">
      <c r="C1480" s="393" t="s">
        <v>1430</v>
      </c>
      <c r="F1480" s="304" t="s">
        <v>430</v>
      </c>
      <c r="G1480" s="305" t="s">
        <v>431</v>
      </c>
      <c r="H1480" s="211">
        <v>0</v>
      </c>
      <c r="I1480" s="145">
        <v>1799</v>
      </c>
      <c r="J1480" s="460">
        <v>21</v>
      </c>
      <c r="K1480" s="461" t="s">
        <v>1710</v>
      </c>
      <c r="L1480" s="470">
        <f t="shared" si="36"/>
        <v>0</v>
      </c>
      <c r="M1480" s="525" t="s">
        <v>1430</v>
      </c>
    </row>
    <row r="1481" spans="6:13" ht="13.5" customHeight="1">
      <c r="F1481" s="304" t="s">
        <v>432</v>
      </c>
      <c r="G1481" s="305" t="s">
        <v>433</v>
      </c>
      <c r="H1481" s="211">
        <v>0</v>
      </c>
      <c r="I1481" s="145">
        <v>1799</v>
      </c>
      <c r="J1481" s="460">
        <v>21</v>
      </c>
      <c r="K1481" s="461" t="s">
        <v>1710</v>
      </c>
      <c r="L1481" s="470">
        <f t="shared" si="36"/>
        <v>0</v>
      </c>
      <c r="M1481" s="525" t="s">
        <v>1430</v>
      </c>
    </row>
    <row r="1482" spans="6:13" ht="13.5" customHeight="1">
      <c r="F1482" s="304" t="s">
        <v>434</v>
      </c>
      <c r="G1482" s="305" t="s">
        <v>435</v>
      </c>
      <c r="H1482" s="211">
        <v>0</v>
      </c>
      <c r="I1482" s="145">
        <v>1799</v>
      </c>
      <c r="J1482" s="460">
        <v>21</v>
      </c>
      <c r="K1482" s="461" t="s">
        <v>1710</v>
      </c>
      <c r="L1482" s="470">
        <f t="shared" si="36"/>
        <v>0</v>
      </c>
      <c r="M1482" s="525" t="s">
        <v>1430</v>
      </c>
    </row>
    <row r="1483" spans="6:13" ht="13.5" customHeight="1">
      <c r="F1483" s="69" t="s">
        <v>877</v>
      </c>
      <c r="G1483" s="177" t="s">
        <v>878</v>
      </c>
      <c r="H1483" s="211">
        <v>0</v>
      </c>
      <c r="I1483" s="178">
        <v>799</v>
      </c>
      <c r="J1483" s="460">
        <v>21</v>
      </c>
      <c r="K1483" s="461" t="s">
        <v>1710</v>
      </c>
      <c r="L1483" s="470">
        <f t="shared" si="36"/>
        <v>0</v>
      </c>
      <c r="M1483" s="525" t="s">
        <v>1430</v>
      </c>
    </row>
    <row r="1484" spans="6:13" ht="13.5" customHeight="1">
      <c r="F1484" s="69" t="s">
        <v>879</v>
      </c>
      <c r="G1484" s="177" t="s">
        <v>880</v>
      </c>
      <c r="H1484" s="211">
        <v>0</v>
      </c>
      <c r="I1484" s="178">
        <v>1399</v>
      </c>
      <c r="J1484" s="460">
        <v>21</v>
      </c>
      <c r="K1484" s="461" t="s">
        <v>1710</v>
      </c>
      <c r="L1484" s="470">
        <f t="shared" si="36"/>
        <v>0</v>
      </c>
      <c r="M1484" s="525" t="s">
        <v>1430</v>
      </c>
    </row>
    <row r="1485" spans="6:13" ht="13.5" customHeight="1">
      <c r="F1485" s="69" t="s">
        <v>881</v>
      </c>
      <c r="G1485" s="177" t="s">
        <v>882</v>
      </c>
      <c r="H1485" s="211">
        <v>0</v>
      </c>
      <c r="I1485" s="178">
        <v>1399</v>
      </c>
      <c r="J1485" s="460">
        <v>21</v>
      </c>
      <c r="K1485" s="461" t="s">
        <v>1710</v>
      </c>
      <c r="L1485" s="470">
        <f t="shared" si="36"/>
        <v>0</v>
      </c>
      <c r="M1485" s="525" t="s">
        <v>1430</v>
      </c>
    </row>
    <row r="1486" spans="6:13" ht="13.5" customHeight="1">
      <c r="F1486" s="69" t="s">
        <v>883</v>
      </c>
      <c r="G1486" s="177" t="s">
        <v>884</v>
      </c>
      <c r="H1486" s="211">
        <v>0</v>
      </c>
      <c r="I1486" s="178">
        <v>699</v>
      </c>
      <c r="J1486" s="460">
        <v>21</v>
      </c>
      <c r="K1486" s="461" t="s">
        <v>1710</v>
      </c>
      <c r="L1486" s="470">
        <f t="shared" si="36"/>
        <v>0</v>
      </c>
      <c r="M1486" s="525" t="s">
        <v>1430</v>
      </c>
    </row>
    <row r="1487" spans="6:13" ht="13.5" customHeight="1">
      <c r="F1487" s="69" t="s">
        <v>885</v>
      </c>
      <c r="G1487" s="177" t="s">
        <v>886</v>
      </c>
      <c r="H1487" s="211">
        <v>0</v>
      </c>
      <c r="I1487" s="178">
        <v>169</v>
      </c>
      <c r="J1487" s="460">
        <v>21</v>
      </c>
      <c r="K1487" s="461" t="s">
        <v>1710</v>
      </c>
      <c r="L1487" s="470">
        <f t="shared" si="36"/>
        <v>0</v>
      </c>
      <c r="M1487" s="525" t="s">
        <v>1430</v>
      </c>
    </row>
    <row r="1488" spans="6:13" ht="13.5" customHeight="1">
      <c r="F1488" s="69" t="s">
        <v>887</v>
      </c>
      <c r="G1488" s="177" t="s">
        <v>888</v>
      </c>
      <c r="H1488" s="211">
        <v>0</v>
      </c>
      <c r="I1488" s="178">
        <v>169</v>
      </c>
      <c r="J1488" s="460">
        <v>21</v>
      </c>
      <c r="K1488" s="461" t="s">
        <v>1710</v>
      </c>
      <c r="L1488" s="470">
        <f t="shared" si="36"/>
        <v>0</v>
      </c>
      <c r="M1488" s="525" t="s">
        <v>1430</v>
      </c>
    </row>
    <row r="1489" spans="6:13" ht="13.5" customHeight="1">
      <c r="F1489" s="69" t="s">
        <v>889</v>
      </c>
      <c r="G1489" s="177" t="s">
        <v>890</v>
      </c>
      <c r="H1489" s="211">
        <v>0</v>
      </c>
      <c r="I1489" s="178">
        <v>169</v>
      </c>
      <c r="J1489" s="460">
        <v>21</v>
      </c>
      <c r="K1489" s="461" t="s">
        <v>1710</v>
      </c>
      <c r="L1489" s="470">
        <f t="shared" si="36"/>
        <v>0</v>
      </c>
      <c r="M1489" s="525" t="s">
        <v>1430</v>
      </c>
    </row>
    <row r="1490" spans="6:13" ht="13.5" customHeight="1">
      <c r="F1490" s="69" t="s">
        <v>891</v>
      </c>
      <c r="G1490" s="177" t="s">
        <v>892</v>
      </c>
      <c r="H1490" s="211">
        <v>0</v>
      </c>
      <c r="I1490" s="178">
        <v>169</v>
      </c>
      <c r="J1490" s="460">
        <v>21</v>
      </c>
      <c r="K1490" s="461" t="s">
        <v>1710</v>
      </c>
      <c r="L1490" s="470">
        <f t="shared" si="36"/>
        <v>0</v>
      </c>
      <c r="M1490" s="525" t="s">
        <v>1430</v>
      </c>
    </row>
    <row r="1491" spans="6:13" ht="13.5" customHeight="1">
      <c r="F1491" s="69" t="s">
        <v>893</v>
      </c>
      <c r="G1491" s="177" t="s">
        <v>894</v>
      </c>
      <c r="H1491" s="211">
        <v>0</v>
      </c>
      <c r="I1491" s="178">
        <v>259</v>
      </c>
      <c r="J1491" s="460">
        <v>21</v>
      </c>
      <c r="K1491" s="461" t="s">
        <v>1710</v>
      </c>
      <c r="L1491" s="470">
        <f t="shared" si="36"/>
        <v>0</v>
      </c>
      <c r="M1491" s="525" t="s">
        <v>1430</v>
      </c>
    </row>
    <row r="1492" spans="6:13" ht="13.5" customHeight="1">
      <c r="F1492" s="69" t="s">
        <v>895</v>
      </c>
      <c r="G1492" s="177" t="s">
        <v>896</v>
      </c>
      <c r="H1492" s="211">
        <v>0</v>
      </c>
      <c r="I1492" s="178">
        <v>259</v>
      </c>
      <c r="J1492" s="460">
        <v>21</v>
      </c>
      <c r="K1492" s="461" t="s">
        <v>1710</v>
      </c>
      <c r="L1492" s="470">
        <f t="shared" si="36"/>
        <v>0</v>
      </c>
      <c r="M1492" s="525" t="s">
        <v>1430</v>
      </c>
    </row>
    <row r="1493" spans="6:13" ht="13.5" customHeight="1">
      <c r="F1493" s="69" t="s">
        <v>897</v>
      </c>
      <c r="G1493" s="177" t="s">
        <v>898</v>
      </c>
      <c r="H1493" s="211">
        <v>0</v>
      </c>
      <c r="I1493" s="178">
        <v>259</v>
      </c>
      <c r="J1493" s="460">
        <v>21</v>
      </c>
      <c r="K1493" s="461" t="s">
        <v>1710</v>
      </c>
      <c r="L1493" s="470">
        <f t="shared" si="36"/>
        <v>0</v>
      </c>
      <c r="M1493" s="525" t="s">
        <v>1430</v>
      </c>
    </row>
    <row r="1494" spans="6:13" ht="13.5" customHeight="1">
      <c r="F1494" s="69" t="s">
        <v>899</v>
      </c>
      <c r="G1494" s="177" t="s">
        <v>900</v>
      </c>
      <c r="H1494" s="211">
        <v>0</v>
      </c>
      <c r="I1494" s="178">
        <v>259</v>
      </c>
      <c r="J1494" s="460">
        <v>21</v>
      </c>
      <c r="K1494" s="461" t="s">
        <v>1710</v>
      </c>
      <c r="L1494" s="470">
        <f t="shared" si="36"/>
        <v>0</v>
      </c>
      <c r="M1494" s="525" t="s">
        <v>1430</v>
      </c>
    </row>
    <row r="1495" spans="6:13" ht="13.5" customHeight="1">
      <c r="F1495" s="69" t="s">
        <v>901</v>
      </c>
      <c r="G1495" s="177" t="s">
        <v>902</v>
      </c>
      <c r="H1495" s="211">
        <v>0</v>
      </c>
      <c r="I1495" s="178">
        <v>399</v>
      </c>
      <c r="J1495" s="460">
        <v>21</v>
      </c>
      <c r="K1495" s="461" t="s">
        <v>1710</v>
      </c>
      <c r="L1495" s="470">
        <f t="shared" si="36"/>
        <v>0</v>
      </c>
      <c r="M1495" s="525" t="s">
        <v>1430</v>
      </c>
    </row>
    <row r="1496" spans="6:13" ht="13.5" customHeight="1">
      <c r="F1496" s="69" t="s">
        <v>903</v>
      </c>
      <c r="G1496" s="177" t="s">
        <v>904</v>
      </c>
      <c r="H1496" s="211">
        <v>0</v>
      </c>
      <c r="I1496" s="178">
        <v>399</v>
      </c>
      <c r="J1496" s="460">
        <v>21</v>
      </c>
      <c r="K1496" s="461" t="s">
        <v>1710</v>
      </c>
      <c r="L1496" s="470">
        <f t="shared" si="36"/>
        <v>0</v>
      </c>
      <c r="M1496" s="525" t="s">
        <v>1430</v>
      </c>
    </row>
    <row r="1497" spans="6:13" ht="13.5" customHeight="1">
      <c r="F1497" s="69" t="s">
        <v>905</v>
      </c>
      <c r="G1497" s="177" t="s">
        <v>906</v>
      </c>
      <c r="H1497" s="211">
        <v>0</v>
      </c>
      <c r="I1497" s="178">
        <v>399</v>
      </c>
      <c r="J1497" s="460">
        <v>21</v>
      </c>
      <c r="K1497" s="461" t="s">
        <v>1710</v>
      </c>
      <c r="L1497" s="470">
        <f t="shared" si="36"/>
        <v>0</v>
      </c>
      <c r="M1497" s="525" t="s">
        <v>1430</v>
      </c>
    </row>
    <row r="1498" spans="6:13" ht="13.5" customHeight="1">
      <c r="F1498" s="69" t="s">
        <v>907</v>
      </c>
      <c r="G1498" s="177" t="s">
        <v>908</v>
      </c>
      <c r="H1498" s="211">
        <v>0</v>
      </c>
      <c r="I1498" s="178">
        <v>399</v>
      </c>
      <c r="J1498" s="460">
        <v>21</v>
      </c>
      <c r="K1498" s="461" t="s">
        <v>1710</v>
      </c>
      <c r="L1498" s="470">
        <f t="shared" si="36"/>
        <v>0</v>
      </c>
      <c r="M1498" s="525" t="s">
        <v>1430</v>
      </c>
    </row>
    <row r="1499" spans="6:13" ht="13.5" customHeight="1">
      <c r="F1499" s="69" t="s">
        <v>909</v>
      </c>
      <c r="G1499" s="177" t="s">
        <v>917</v>
      </c>
      <c r="H1499" s="211">
        <v>0</v>
      </c>
      <c r="I1499" s="178">
        <v>599</v>
      </c>
      <c r="J1499" s="460">
        <v>21</v>
      </c>
      <c r="K1499" s="461" t="s">
        <v>1710</v>
      </c>
      <c r="L1499" s="470">
        <f t="shared" si="36"/>
        <v>0</v>
      </c>
      <c r="M1499" s="525" t="s">
        <v>1430</v>
      </c>
    </row>
    <row r="1500" spans="6:13" ht="13.5" customHeight="1">
      <c r="F1500" s="69" t="s">
        <v>910</v>
      </c>
      <c r="G1500" s="177" t="s">
        <v>911</v>
      </c>
      <c r="H1500" s="211">
        <v>0</v>
      </c>
      <c r="I1500" s="178">
        <v>599</v>
      </c>
      <c r="J1500" s="460">
        <v>21</v>
      </c>
      <c r="K1500" s="461" t="s">
        <v>1710</v>
      </c>
      <c r="L1500" s="470">
        <f t="shared" si="36"/>
        <v>0</v>
      </c>
      <c r="M1500" s="525" t="s">
        <v>1430</v>
      </c>
    </row>
    <row r="1501" spans="6:13" ht="13.5" customHeight="1">
      <c r="F1501" s="69" t="s">
        <v>912</v>
      </c>
      <c r="G1501" s="177" t="s">
        <v>913</v>
      </c>
      <c r="H1501" s="211">
        <v>0</v>
      </c>
      <c r="I1501" s="178">
        <v>599</v>
      </c>
      <c r="J1501" s="460">
        <v>21</v>
      </c>
      <c r="K1501" s="461" t="s">
        <v>1710</v>
      </c>
      <c r="L1501" s="470">
        <f t="shared" si="36"/>
        <v>0</v>
      </c>
      <c r="M1501" s="525" t="s">
        <v>1430</v>
      </c>
    </row>
    <row r="1502" spans="6:13" ht="13.5" customHeight="1">
      <c r="F1502" s="69" t="s">
        <v>914</v>
      </c>
      <c r="G1502" s="177" t="s">
        <v>915</v>
      </c>
      <c r="H1502" s="211">
        <v>0</v>
      </c>
      <c r="I1502" s="178">
        <v>599</v>
      </c>
      <c r="J1502" s="460">
        <v>21</v>
      </c>
      <c r="K1502" s="461" t="s">
        <v>1710</v>
      </c>
      <c r="L1502" s="470">
        <f t="shared" si="36"/>
        <v>0</v>
      </c>
      <c r="M1502" s="525" t="s">
        <v>1430</v>
      </c>
    </row>
    <row r="1503" spans="6:13" ht="13.5" customHeight="1">
      <c r="F1503" s="69" t="s">
        <v>916</v>
      </c>
      <c r="G1503" s="177" t="s">
        <v>918</v>
      </c>
      <c r="H1503" s="211">
        <v>0</v>
      </c>
      <c r="I1503" s="178">
        <v>899</v>
      </c>
      <c r="J1503" s="460">
        <v>21</v>
      </c>
      <c r="K1503" s="461" t="s">
        <v>1710</v>
      </c>
      <c r="L1503" s="470">
        <f t="shared" si="36"/>
        <v>0</v>
      </c>
      <c r="M1503" s="525" t="s">
        <v>1430</v>
      </c>
    </row>
    <row r="1504" spans="6:13" ht="13.5" customHeight="1">
      <c r="F1504" s="69" t="s">
        <v>919</v>
      </c>
      <c r="G1504" s="177" t="s">
        <v>920</v>
      </c>
      <c r="H1504" s="211">
        <v>0</v>
      </c>
      <c r="I1504" s="178">
        <v>899</v>
      </c>
      <c r="J1504" s="460">
        <v>21</v>
      </c>
      <c r="K1504" s="461" t="s">
        <v>1710</v>
      </c>
      <c r="L1504" s="470">
        <f t="shared" si="36"/>
        <v>0</v>
      </c>
      <c r="M1504" s="525" t="s">
        <v>1430</v>
      </c>
    </row>
    <row r="1505" spans="6:13" ht="13.5" customHeight="1">
      <c r="F1505" s="69" t="s">
        <v>921</v>
      </c>
      <c r="G1505" s="177" t="s">
        <v>922</v>
      </c>
      <c r="H1505" s="211">
        <v>0</v>
      </c>
      <c r="I1505" s="178">
        <v>899</v>
      </c>
      <c r="J1505" s="460">
        <v>21</v>
      </c>
      <c r="K1505" s="461" t="s">
        <v>1710</v>
      </c>
      <c r="L1505" s="470">
        <f t="shared" si="36"/>
        <v>0</v>
      </c>
      <c r="M1505" s="525" t="s">
        <v>1430</v>
      </c>
    </row>
    <row r="1506" spans="6:13" ht="13.5" customHeight="1">
      <c r="F1506" s="69" t="s">
        <v>923</v>
      </c>
      <c r="G1506" s="177" t="s">
        <v>924</v>
      </c>
      <c r="H1506" s="211">
        <v>0</v>
      </c>
      <c r="I1506" s="178">
        <v>899</v>
      </c>
      <c r="J1506" s="460">
        <v>21</v>
      </c>
      <c r="K1506" s="461" t="s">
        <v>1710</v>
      </c>
      <c r="L1506" s="470">
        <f t="shared" si="36"/>
        <v>0</v>
      </c>
      <c r="M1506" s="525" t="s">
        <v>1430</v>
      </c>
    </row>
    <row r="1507" spans="6:13" ht="13.5" customHeight="1">
      <c r="F1507" s="69" t="s">
        <v>925</v>
      </c>
      <c r="G1507" s="177" t="s">
        <v>926</v>
      </c>
      <c r="H1507" s="211">
        <v>0</v>
      </c>
      <c r="I1507" s="178">
        <v>1199</v>
      </c>
      <c r="J1507" s="460">
        <v>21</v>
      </c>
      <c r="K1507" s="461" t="s">
        <v>1710</v>
      </c>
      <c r="L1507" s="470">
        <f t="shared" si="36"/>
        <v>0</v>
      </c>
      <c r="M1507" s="525" t="s">
        <v>1430</v>
      </c>
    </row>
    <row r="1508" spans="6:13" ht="13.5" customHeight="1">
      <c r="F1508" s="69" t="s">
        <v>1349</v>
      </c>
      <c r="G1508" s="177" t="s">
        <v>1350</v>
      </c>
      <c r="H1508" s="211">
        <v>0</v>
      </c>
      <c r="I1508" s="178">
        <v>1999</v>
      </c>
      <c r="J1508" s="460">
        <v>21</v>
      </c>
      <c r="K1508" s="461" t="s">
        <v>1710</v>
      </c>
      <c r="L1508" s="470">
        <f t="shared" si="36"/>
        <v>0</v>
      </c>
      <c r="M1508" s="525" t="s">
        <v>1430</v>
      </c>
    </row>
    <row r="1509" spans="6:13" ht="13.5" customHeight="1">
      <c r="F1509" s="69" t="s">
        <v>1351</v>
      </c>
      <c r="G1509" s="177" t="s">
        <v>1352</v>
      </c>
      <c r="H1509" s="211">
        <v>0</v>
      </c>
      <c r="I1509" s="178">
        <v>1999</v>
      </c>
      <c r="J1509" s="460">
        <v>21</v>
      </c>
      <c r="K1509" s="461" t="s">
        <v>1710</v>
      </c>
      <c r="L1509" s="470">
        <f t="shared" si="36"/>
        <v>0</v>
      </c>
      <c r="M1509" s="525" t="s">
        <v>1430</v>
      </c>
    </row>
    <row r="1510" spans="6:13" ht="13.5" customHeight="1">
      <c r="F1510" s="69" t="s">
        <v>1353</v>
      </c>
      <c r="G1510" s="177" t="s">
        <v>1354</v>
      </c>
      <c r="H1510" s="211">
        <v>0</v>
      </c>
      <c r="I1510" s="178">
        <v>1999</v>
      </c>
      <c r="J1510" s="460">
        <v>21</v>
      </c>
      <c r="K1510" s="461" t="s">
        <v>1710</v>
      </c>
      <c r="L1510" s="470">
        <f t="shared" si="36"/>
        <v>0</v>
      </c>
      <c r="M1510" s="525" t="s">
        <v>1430</v>
      </c>
    </row>
    <row r="1511" spans="6:13" ht="13.5" customHeight="1">
      <c r="F1511" s="69" t="s">
        <v>1355</v>
      </c>
      <c r="G1511" s="177" t="s">
        <v>1356</v>
      </c>
      <c r="H1511" s="211">
        <v>0</v>
      </c>
      <c r="I1511" s="178">
        <v>1990</v>
      </c>
      <c r="J1511" s="460">
        <v>21</v>
      </c>
      <c r="K1511" s="461" t="s">
        <v>1710</v>
      </c>
      <c r="L1511" s="470">
        <f t="shared" si="36"/>
        <v>0</v>
      </c>
      <c r="M1511" s="525" t="s">
        <v>1430</v>
      </c>
    </row>
    <row r="1512" spans="6:13" ht="13.5" customHeight="1">
      <c r="F1512" s="69" t="s">
        <v>1357</v>
      </c>
      <c r="G1512" s="177" t="s">
        <v>1358</v>
      </c>
      <c r="H1512" s="211">
        <v>0</v>
      </c>
      <c r="I1512" s="178">
        <v>1990</v>
      </c>
      <c r="J1512" s="460">
        <v>21</v>
      </c>
      <c r="K1512" s="461" t="s">
        <v>1710</v>
      </c>
      <c r="L1512" s="470">
        <f t="shared" si="36"/>
        <v>0</v>
      </c>
      <c r="M1512" s="525" t="s">
        <v>1430</v>
      </c>
    </row>
    <row r="1513" spans="6:13" ht="13.5" customHeight="1">
      <c r="F1513" s="69" t="s">
        <v>1359</v>
      </c>
      <c r="G1513" s="177" t="s">
        <v>1360</v>
      </c>
      <c r="H1513" s="211">
        <v>0</v>
      </c>
      <c r="I1513" s="178">
        <v>1990</v>
      </c>
      <c r="J1513" s="460">
        <v>21</v>
      </c>
      <c r="K1513" s="461" t="s">
        <v>1710</v>
      </c>
      <c r="L1513" s="470">
        <f t="shared" si="36"/>
        <v>0</v>
      </c>
      <c r="M1513" s="525" t="s">
        <v>1430</v>
      </c>
    </row>
    <row r="1514" spans="6:13" ht="13.5" customHeight="1">
      <c r="F1514" s="69" t="s">
        <v>1361</v>
      </c>
      <c r="G1514" s="177" t="s">
        <v>1362</v>
      </c>
      <c r="H1514" s="211">
        <v>0</v>
      </c>
      <c r="I1514" s="178">
        <v>1990</v>
      </c>
      <c r="J1514" s="460">
        <v>21</v>
      </c>
      <c r="K1514" s="461" t="s">
        <v>1710</v>
      </c>
      <c r="L1514" s="470">
        <f t="shared" si="36"/>
        <v>0</v>
      </c>
      <c r="M1514" s="525" t="s">
        <v>1430</v>
      </c>
    </row>
    <row r="1515" spans="6:13" ht="13.5" customHeight="1">
      <c r="F1515" s="69" t="s">
        <v>1363</v>
      </c>
      <c r="G1515" s="177" t="s">
        <v>1364</v>
      </c>
      <c r="H1515" s="211">
        <v>0</v>
      </c>
      <c r="I1515" s="178">
        <v>5399</v>
      </c>
      <c r="J1515" s="460">
        <v>21</v>
      </c>
      <c r="K1515" s="461" t="s">
        <v>1710</v>
      </c>
      <c r="L1515" s="470">
        <f t="shared" si="36"/>
        <v>0</v>
      </c>
      <c r="M1515" s="525" t="s">
        <v>1430</v>
      </c>
    </row>
    <row r="1516" spans="6:13" ht="13.5" customHeight="1">
      <c r="F1516" s="69" t="s">
        <v>1365</v>
      </c>
      <c r="G1516" s="177" t="s">
        <v>1366</v>
      </c>
      <c r="H1516" s="211">
        <v>0</v>
      </c>
      <c r="I1516" s="178">
        <v>3190</v>
      </c>
      <c r="J1516" s="460">
        <v>21</v>
      </c>
      <c r="K1516" s="461" t="s">
        <v>1710</v>
      </c>
      <c r="L1516" s="470">
        <f t="shared" si="36"/>
        <v>0</v>
      </c>
      <c r="M1516" s="525" t="s">
        <v>1430</v>
      </c>
    </row>
    <row r="1517" spans="6:13" ht="13.5" customHeight="1">
      <c r="F1517" s="69" t="s">
        <v>1412</v>
      </c>
      <c r="G1517" s="177" t="s">
        <v>1413</v>
      </c>
      <c r="H1517" s="211">
        <v>0</v>
      </c>
      <c r="I1517" s="178">
        <v>799</v>
      </c>
      <c r="J1517" s="460">
        <v>21</v>
      </c>
      <c r="K1517" s="461" t="s">
        <v>1710</v>
      </c>
      <c r="L1517" s="470">
        <f t="shared" si="36"/>
        <v>0</v>
      </c>
      <c r="M1517" s="525" t="s">
        <v>1430</v>
      </c>
    </row>
    <row r="1518" spans="6:13" ht="13.5" customHeight="1">
      <c r="F1518" s="69" t="s">
        <v>1414</v>
      </c>
      <c r="G1518" s="177" t="s">
        <v>1415</v>
      </c>
      <c r="H1518" s="211">
        <v>0</v>
      </c>
      <c r="I1518" s="178">
        <v>1199</v>
      </c>
      <c r="J1518" s="460">
        <v>21</v>
      </c>
      <c r="K1518" s="461" t="s">
        <v>1710</v>
      </c>
      <c r="L1518" s="470">
        <f t="shared" si="36"/>
        <v>0</v>
      </c>
      <c r="M1518" s="525" t="s">
        <v>1430</v>
      </c>
    </row>
    <row r="1519" spans="6:13" ht="13.5" customHeight="1">
      <c r="F1519" s="69" t="s">
        <v>1416</v>
      </c>
      <c r="G1519" s="177" t="s">
        <v>1417</v>
      </c>
      <c r="H1519" s="211">
        <v>0</v>
      </c>
      <c r="I1519" s="178">
        <v>399</v>
      </c>
      <c r="J1519" s="460">
        <v>21</v>
      </c>
      <c r="K1519" s="461" t="s">
        <v>1710</v>
      </c>
      <c r="L1519" s="470">
        <f t="shared" si="36"/>
        <v>0</v>
      </c>
      <c r="M1519" s="525" t="s">
        <v>1430</v>
      </c>
    </row>
    <row r="1520" spans="6:13" ht="13.5" customHeight="1">
      <c r="F1520" s="69" t="s">
        <v>1418</v>
      </c>
      <c r="G1520" s="177" t="s">
        <v>1419</v>
      </c>
      <c r="H1520" s="211">
        <v>0</v>
      </c>
      <c r="I1520" s="178">
        <v>299</v>
      </c>
      <c r="J1520" s="460">
        <v>21</v>
      </c>
      <c r="K1520" s="461" t="s">
        <v>1710</v>
      </c>
      <c r="L1520" s="470">
        <f t="shared" si="36"/>
        <v>0</v>
      </c>
      <c r="M1520" s="525" t="s">
        <v>1430</v>
      </c>
    </row>
    <row r="1521" spans="3:13" ht="13.5" customHeight="1">
      <c r="C1521" s="394" t="s">
        <v>1433</v>
      </c>
      <c r="F1521" s="190" t="s">
        <v>1435</v>
      </c>
      <c r="G1521" s="237" t="s">
        <v>1436</v>
      </c>
      <c r="H1521" s="211">
        <v>0</v>
      </c>
      <c r="I1521" s="238">
        <v>299</v>
      </c>
      <c r="J1521" s="480">
        <v>21</v>
      </c>
      <c r="K1521" s="481" t="s">
        <v>1710</v>
      </c>
      <c r="L1521" s="470">
        <f t="shared" si="36"/>
        <v>0</v>
      </c>
      <c r="M1521" s="498" t="s">
        <v>1433</v>
      </c>
    </row>
    <row r="1522" spans="6:13" ht="13.5" customHeight="1">
      <c r="F1522" s="190" t="s">
        <v>1437</v>
      </c>
      <c r="G1522" s="237" t="s">
        <v>1438</v>
      </c>
      <c r="H1522" s="211">
        <v>0</v>
      </c>
      <c r="I1522" s="238">
        <v>299</v>
      </c>
      <c r="J1522" s="480">
        <v>21</v>
      </c>
      <c r="K1522" s="481" t="s">
        <v>1710</v>
      </c>
      <c r="L1522" s="470">
        <f t="shared" si="36"/>
        <v>0</v>
      </c>
      <c r="M1522" s="498" t="s">
        <v>1433</v>
      </c>
    </row>
    <row r="1523" spans="6:13" ht="13.5" customHeight="1">
      <c r="F1523" s="190" t="s">
        <v>1439</v>
      </c>
      <c r="G1523" s="237" t="s">
        <v>1440</v>
      </c>
      <c r="H1523" s="211">
        <v>0</v>
      </c>
      <c r="I1523" s="238">
        <v>299</v>
      </c>
      <c r="J1523" s="480">
        <v>21</v>
      </c>
      <c r="K1523" s="481" t="s">
        <v>1710</v>
      </c>
      <c r="L1523" s="470">
        <f t="shared" si="36"/>
        <v>0</v>
      </c>
      <c r="M1523" s="498" t="s">
        <v>1433</v>
      </c>
    </row>
    <row r="1524" spans="6:13" ht="13.5" customHeight="1">
      <c r="F1524" s="190" t="s">
        <v>1441</v>
      </c>
      <c r="G1524" s="237" t="s">
        <v>119</v>
      </c>
      <c r="H1524" s="211">
        <v>0</v>
      </c>
      <c r="I1524" s="238">
        <v>599</v>
      </c>
      <c r="J1524" s="480">
        <v>21</v>
      </c>
      <c r="K1524" s="481" t="s">
        <v>1710</v>
      </c>
      <c r="L1524" s="470">
        <f t="shared" si="36"/>
        <v>0</v>
      </c>
      <c r="M1524" s="498" t="s">
        <v>1433</v>
      </c>
    </row>
    <row r="1525" spans="6:13" ht="13.5" customHeight="1">
      <c r="F1525" s="190" t="s">
        <v>1442</v>
      </c>
      <c r="G1525" s="237" t="s">
        <v>1701</v>
      </c>
      <c r="H1525" s="211">
        <v>0</v>
      </c>
      <c r="I1525" s="238">
        <v>262</v>
      </c>
      <c r="J1525" s="480">
        <v>21</v>
      </c>
      <c r="K1525" s="481" t="s">
        <v>1710</v>
      </c>
      <c r="L1525" s="470">
        <f t="shared" si="36"/>
        <v>0</v>
      </c>
      <c r="M1525" s="498" t="s">
        <v>1433</v>
      </c>
    </row>
    <row r="1526" spans="6:13" ht="13.5" customHeight="1">
      <c r="F1526" s="191" t="s">
        <v>110</v>
      </c>
      <c r="G1526" s="192" t="s">
        <v>111</v>
      </c>
      <c r="H1526" s="211">
        <v>0</v>
      </c>
      <c r="I1526" s="193">
        <v>1299</v>
      </c>
      <c r="J1526" s="480">
        <v>21</v>
      </c>
      <c r="K1526" s="481" t="s">
        <v>1710</v>
      </c>
      <c r="L1526" s="470">
        <f t="shared" si="36"/>
        <v>0</v>
      </c>
      <c r="M1526" s="498" t="s">
        <v>1433</v>
      </c>
    </row>
    <row r="1527" spans="6:13" ht="13.5" customHeight="1">
      <c r="F1527" s="191" t="s">
        <v>112</v>
      </c>
      <c r="G1527" s="192" t="s">
        <v>113</v>
      </c>
      <c r="H1527" s="211">
        <v>0</v>
      </c>
      <c r="I1527" s="193">
        <v>899</v>
      </c>
      <c r="J1527" s="480">
        <v>21</v>
      </c>
      <c r="K1527" s="481" t="s">
        <v>1710</v>
      </c>
      <c r="L1527" s="470">
        <f t="shared" si="36"/>
        <v>0</v>
      </c>
      <c r="M1527" s="498" t="s">
        <v>1433</v>
      </c>
    </row>
    <row r="1528" spans="6:13" ht="13.5" customHeight="1">
      <c r="F1528" s="191" t="s">
        <v>114</v>
      </c>
      <c r="G1528" s="192" t="s">
        <v>115</v>
      </c>
      <c r="H1528" s="211">
        <v>0</v>
      </c>
      <c r="I1528" s="193">
        <v>899</v>
      </c>
      <c r="J1528" s="480">
        <v>21</v>
      </c>
      <c r="K1528" s="481" t="s">
        <v>1710</v>
      </c>
      <c r="L1528" s="470">
        <f t="shared" si="36"/>
        <v>0</v>
      </c>
      <c r="M1528" s="498" t="s">
        <v>1433</v>
      </c>
    </row>
    <row r="1529" spans="6:13" ht="13.5" customHeight="1">
      <c r="F1529" s="190" t="s">
        <v>117</v>
      </c>
      <c r="G1529" s="194" t="s">
        <v>116</v>
      </c>
      <c r="H1529" s="211">
        <v>0</v>
      </c>
      <c r="I1529" s="193">
        <v>269</v>
      </c>
      <c r="J1529" s="480">
        <v>21</v>
      </c>
      <c r="K1529" s="481" t="s">
        <v>1710</v>
      </c>
      <c r="L1529" s="470">
        <f t="shared" si="36"/>
        <v>0</v>
      </c>
      <c r="M1529" s="498" t="s">
        <v>1433</v>
      </c>
    </row>
    <row r="1530" spans="6:13" ht="13.5" customHeight="1">
      <c r="F1530" s="191" t="s">
        <v>120</v>
      </c>
      <c r="G1530" s="192" t="s">
        <v>121</v>
      </c>
      <c r="H1530" s="211">
        <v>0</v>
      </c>
      <c r="I1530" s="193">
        <v>459</v>
      </c>
      <c r="J1530" s="480">
        <v>21</v>
      </c>
      <c r="K1530" s="481" t="s">
        <v>1710</v>
      </c>
      <c r="L1530" s="470">
        <f t="shared" si="36"/>
        <v>0</v>
      </c>
      <c r="M1530" s="498" t="s">
        <v>1433</v>
      </c>
    </row>
    <row r="1531" spans="6:13" ht="13.5" customHeight="1">
      <c r="F1531" s="191" t="s">
        <v>122</v>
      </c>
      <c r="G1531" s="192" t="s">
        <v>111</v>
      </c>
      <c r="H1531" s="211">
        <v>0</v>
      </c>
      <c r="I1531" s="193">
        <v>449</v>
      </c>
      <c r="J1531" s="480">
        <v>21</v>
      </c>
      <c r="K1531" s="481" t="s">
        <v>1710</v>
      </c>
      <c r="L1531" s="470">
        <f t="shared" si="36"/>
        <v>0</v>
      </c>
      <c r="M1531" s="498" t="s">
        <v>1433</v>
      </c>
    </row>
    <row r="1532" spans="6:13" ht="13.5" customHeight="1">
      <c r="F1532" s="191" t="s">
        <v>123</v>
      </c>
      <c r="G1532" s="192" t="s">
        <v>124</v>
      </c>
      <c r="H1532" s="211">
        <v>0</v>
      </c>
      <c r="I1532" s="193">
        <v>459</v>
      </c>
      <c r="J1532" s="480">
        <v>21</v>
      </c>
      <c r="K1532" s="481" t="s">
        <v>1710</v>
      </c>
      <c r="L1532" s="470">
        <f t="shared" si="36"/>
        <v>0</v>
      </c>
      <c r="M1532" s="498" t="s">
        <v>1433</v>
      </c>
    </row>
    <row r="1533" spans="6:13" ht="13.5" customHeight="1">
      <c r="F1533" s="191" t="s">
        <v>125</v>
      </c>
      <c r="G1533" s="192" t="s">
        <v>126</v>
      </c>
      <c r="H1533" s="211">
        <v>0</v>
      </c>
      <c r="I1533" s="193">
        <v>899</v>
      </c>
      <c r="J1533" s="480">
        <v>21</v>
      </c>
      <c r="K1533" s="481" t="s">
        <v>1710</v>
      </c>
      <c r="L1533" s="470">
        <f t="shared" si="36"/>
        <v>0</v>
      </c>
      <c r="M1533" s="498" t="s">
        <v>1433</v>
      </c>
    </row>
    <row r="1534" spans="6:13" ht="13.5" customHeight="1">
      <c r="F1534" s="191" t="s">
        <v>127</v>
      </c>
      <c r="G1534" s="192" t="s">
        <v>128</v>
      </c>
      <c r="H1534" s="211">
        <v>0</v>
      </c>
      <c r="I1534" s="193">
        <v>899</v>
      </c>
      <c r="J1534" s="480">
        <v>21</v>
      </c>
      <c r="K1534" s="481" t="s">
        <v>1710</v>
      </c>
      <c r="L1534" s="470">
        <f t="shared" si="36"/>
        <v>0</v>
      </c>
      <c r="M1534" s="498" t="s">
        <v>1433</v>
      </c>
    </row>
    <row r="1535" spans="3:13" ht="13.5" customHeight="1">
      <c r="C1535" s="357" t="s">
        <v>1443</v>
      </c>
      <c r="F1535" s="306" t="s">
        <v>256</v>
      </c>
      <c r="G1535" s="307" t="s">
        <v>257</v>
      </c>
      <c r="H1535" s="211">
        <v>0</v>
      </c>
      <c r="I1535" s="308">
        <v>659</v>
      </c>
      <c r="J1535" s="453">
        <v>21</v>
      </c>
      <c r="K1535" s="454" t="s">
        <v>1710</v>
      </c>
      <c r="L1535" s="470">
        <f t="shared" si="36"/>
        <v>0</v>
      </c>
      <c r="M1535" s="526" t="s">
        <v>1443</v>
      </c>
    </row>
    <row r="1536" spans="6:13" ht="13.5" customHeight="1">
      <c r="F1536" s="306" t="s">
        <v>260</v>
      </c>
      <c r="G1536" s="307" t="s">
        <v>1445</v>
      </c>
      <c r="H1536" s="211">
        <v>0</v>
      </c>
      <c r="I1536" s="308">
        <v>359</v>
      </c>
      <c r="J1536" s="453">
        <v>21</v>
      </c>
      <c r="K1536" s="454" t="s">
        <v>1710</v>
      </c>
      <c r="L1536" s="470">
        <f t="shared" si="36"/>
        <v>0</v>
      </c>
      <c r="M1536" s="526" t="s">
        <v>1443</v>
      </c>
    </row>
    <row r="1537" spans="6:13" ht="13.5" customHeight="1">
      <c r="F1537" s="306" t="s">
        <v>254</v>
      </c>
      <c r="G1537" s="307" t="s">
        <v>255</v>
      </c>
      <c r="H1537" s="211">
        <v>0</v>
      </c>
      <c r="I1537" s="308">
        <v>799</v>
      </c>
      <c r="J1537" s="453">
        <v>21</v>
      </c>
      <c r="K1537" s="454" t="s">
        <v>1710</v>
      </c>
      <c r="L1537" s="470">
        <f t="shared" si="36"/>
        <v>0</v>
      </c>
      <c r="M1537" s="526" t="s">
        <v>1443</v>
      </c>
    </row>
    <row r="1538" spans="6:13" ht="13.5" customHeight="1">
      <c r="F1538" s="306" t="s">
        <v>258</v>
      </c>
      <c r="G1538" s="307" t="s">
        <v>259</v>
      </c>
      <c r="H1538" s="211">
        <v>0</v>
      </c>
      <c r="I1538" s="308">
        <v>299</v>
      </c>
      <c r="J1538" s="453">
        <v>21</v>
      </c>
      <c r="K1538" s="454" t="s">
        <v>1710</v>
      </c>
      <c r="L1538" s="470">
        <f t="shared" si="36"/>
        <v>0</v>
      </c>
      <c r="M1538" s="526" t="s">
        <v>1443</v>
      </c>
    </row>
    <row r="1539" spans="6:13" ht="13.5" customHeight="1">
      <c r="F1539" s="306" t="s">
        <v>815</v>
      </c>
      <c r="G1539" s="307" t="s">
        <v>1446</v>
      </c>
      <c r="H1539" s="211">
        <v>0</v>
      </c>
      <c r="I1539" s="308">
        <v>79</v>
      </c>
      <c r="J1539" s="453">
        <v>21</v>
      </c>
      <c r="K1539" s="454" t="s">
        <v>1710</v>
      </c>
      <c r="L1539" s="470">
        <f t="shared" si="36"/>
        <v>0</v>
      </c>
      <c r="M1539" s="526" t="s">
        <v>1443</v>
      </c>
    </row>
    <row r="1540" spans="6:13" ht="13.5" customHeight="1">
      <c r="F1540" s="306" t="s">
        <v>1447</v>
      </c>
      <c r="G1540" s="307" t="s">
        <v>1448</v>
      </c>
      <c r="H1540" s="211">
        <v>0</v>
      </c>
      <c r="I1540" s="308">
        <v>999</v>
      </c>
      <c r="J1540" s="453">
        <v>21</v>
      </c>
      <c r="K1540" s="454" t="s">
        <v>1710</v>
      </c>
      <c r="L1540" s="470">
        <f t="shared" si="36"/>
        <v>0</v>
      </c>
      <c r="M1540" s="526" t="s">
        <v>1443</v>
      </c>
    </row>
    <row r="1541" spans="6:13" ht="13.5" customHeight="1">
      <c r="F1541" s="306" t="s">
        <v>1391</v>
      </c>
      <c r="G1541" s="307" t="s">
        <v>1392</v>
      </c>
      <c r="H1541" s="211">
        <v>0</v>
      </c>
      <c r="I1541" s="308">
        <v>599</v>
      </c>
      <c r="J1541" s="453">
        <v>21</v>
      </c>
      <c r="K1541" s="454" t="s">
        <v>1710</v>
      </c>
      <c r="L1541" s="470">
        <f t="shared" si="36"/>
        <v>0</v>
      </c>
      <c r="M1541" s="526" t="s">
        <v>1443</v>
      </c>
    </row>
    <row r="1542" spans="6:13" ht="13.5" customHeight="1">
      <c r="F1542" s="306" t="s">
        <v>1449</v>
      </c>
      <c r="G1542" s="307" t="s">
        <v>1450</v>
      </c>
      <c r="H1542" s="211">
        <v>0</v>
      </c>
      <c r="I1542" s="308">
        <v>1599</v>
      </c>
      <c r="J1542" s="453">
        <v>21</v>
      </c>
      <c r="K1542" s="454" t="s">
        <v>1710</v>
      </c>
      <c r="L1542" s="470">
        <f t="shared" si="36"/>
        <v>0</v>
      </c>
      <c r="M1542" s="526" t="s">
        <v>1443</v>
      </c>
    </row>
    <row r="1543" spans="6:13" ht="13.5" customHeight="1">
      <c r="F1543" s="306" t="s">
        <v>1451</v>
      </c>
      <c r="G1543" s="307" t="s">
        <v>1452</v>
      </c>
      <c r="H1543" s="211">
        <v>0</v>
      </c>
      <c r="I1543" s="308">
        <v>1399</v>
      </c>
      <c r="J1543" s="453">
        <v>21</v>
      </c>
      <c r="K1543" s="454" t="s">
        <v>1710</v>
      </c>
      <c r="L1543" s="470">
        <f aca="true" t="shared" si="37" ref="L1543:L1606">PRODUCT(H1543,I1543)</f>
        <v>0</v>
      </c>
      <c r="M1543" s="526" t="s">
        <v>1443</v>
      </c>
    </row>
    <row r="1544" spans="6:13" ht="13.5" customHeight="1">
      <c r="F1544" s="309" t="s">
        <v>817</v>
      </c>
      <c r="G1544" s="310" t="s">
        <v>818</v>
      </c>
      <c r="H1544" s="211">
        <v>0</v>
      </c>
      <c r="I1544" s="127">
        <v>119</v>
      </c>
      <c r="J1544" s="453">
        <v>21</v>
      </c>
      <c r="K1544" s="454" t="s">
        <v>1710</v>
      </c>
      <c r="L1544" s="470">
        <f t="shared" si="37"/>
        <v>0</v>
      </c>
      <c r="M1544" s="526" t="s">
        <v>1443</v>
      </c>
    </row>
    <row r="1545" spans="6:13" ht="13.5" customHeight="1">
      <c r="F1545" s="309" t="s">
        <v>819</v>
      </c>
      <c r="G1545" s="310" t="s">
        <v>820</v>
      </c>
      <c r="H1545" s="211">
        <v>0</v>
      </c>
      <c r="I1545" s="127">
        <v>119</v>
      </c>
      <c r="J1545" s="453">
        <v>21</v>
      </c>
      <c r="K1545" s="454" t="s">
        <v>1710</v>
      </c>
      <c r="L1545" s="470">
        <f t="shared" si="37"/>
        <v>0</v>
      </c>
      <c r="M1545" s="526" t="s">
        <v>1443</v>
      </c>
    </row>
    <row r="1546" spans="6:13" ht="13.5" customHeight="1">
      <c r="F1546" s="309" t="s">
        <v>821</v>
      </c>
      <c r="G1546" s="310" t="s">
        <v>822</v>
      </c>
      <c r="H1546" s="211">
        <v>0</v>
      </c>
      <c r="I1546" s="127">
        <v>119</v>
      </c>
      <c r="J1546" s="453">
        <v>21</v>
      </c>
      <c r="K1546" s="454" t="s">
        <v>1710</v>
      </c>
      <c r="L1546" s="470">
        <f t="shared" si="37"/>
        <v>0</v>
      </c>
      <c r="M1546" s="526" t="s">
        <v>1443</v>
      </c>
    </row>
    <row r="1547" spans="6:13" ht="13.5" customHeight="1">
      <c r="F1547" s="309" t="s">
        <v>823</v>
      </c>
      <c r="G1547" s="310" t="s">
        <v>824</v>
      </c>
      <c r="H1547" s="211">
        <v>0</v>
      </c>
      <c r="I1547" s="127">
        <v>119</v>
      </c>
      <c r="J1547" s="453">
        <v>21</v>
      </c>
      <c r="K1547" s="454" t="s">
        <v>1710</v>
      </c>
      <c r="L1547" s="470">
        <f t="shared" si="37"/>
        <v>0</v>
      </c>
      <c r="M1547" s="526" t="s">
        <v>1443</v>
      </c>
    </row>
    <row r="1548" spans="6:13" ht="13.5" customHeight="1">
      <c r="F1548" s="309" t="s">
        <v>825</v>
      </c>
      <c r="G1548" s="310" t="s">
        <v>826</v>
      </c>
      <c r="H1548" s="211">
        <v>0</v>
      </c>
      <c r="I1548" s="127">
        <v>119</v>
      </c>
      <c r="J1548" s="453">
        <v>21</v>
      </c>
      <c r="K1548" s="454" t="s">
        <v>1710</v>
      </c>
      <c r="L1548" s="470">
        <f t="shared" si="37"/>
        <v>0</v>
      </c>
      <c r="M1548" s="526" t="s">
        <v>1443</v>
      </c>
    </row>
    <row r="1549" spans="6:13" ht="13.5" customHeight="1">
      <c r="F1549" s="309" t="s">
        <v>827</v>
      </c>
      <c r="G1549" s="310" t="s">
        <v>828</v>
      </c>
      <c r="H1549" s="211">
        <v>0</v>
      </c>
      <c r="I1549" s="127">
        <v>119</v>
      </c>
      <c r="J1549" s="453">
        <v>21</v>
      </c>
      <c r="K1549" s="454" t="s">
        <v>1710</v>
      </c>
      <c r="L1549" s="470">
        <f t="shared" si="37"/>
        <v>0</v>
      </c>
      <c r="M1549" s="526" t="s">
        <v>1443</v>
      </c>
    </row>
    <row r="1550" spans="6:13" ht="13.5" customHeight="1">
      <c r="F1550" s="309" t="s">
        <v>829</v>
      </c>
      <c r="G1550" s="310" t="s">
        <v>830</v>
      </c>
      <c r="H1550" s="211">
        <v>0</v>
      </c>
      <c r="I1550" s="127">
        <v>119</v>
      </c>
      <c r="J1550" s="453">
        <v>21</v>
      </c>
      <c r="K1550" s="454" t="s">
        <v>1710</v>
      </c>
      <c r="L1550" s="470">
        <f t="shared" si="37"/>
        <v>0</v>
      </c>
      <c r="M1550" s="526" t="s">
        <v>1443</v>
      </c>
    </row>
    <row r="1551" spans="6:13" ht="13.5" customHeight="1">
      <c r="F1551" s="309" t="s">
        <v>831</v>
      </c>
      <c r="G1551" s="310" t="s">
        <v>832</v>
      </c>
      <c r="H1551" s="211">
        <v>0</v>
      </c>
      <c r="I1551" s="127">
        <v>119</v>
      </c>
      <c r="J1551" s="453">
        <v>21</v>
      </c>
      <c r="K1551" s="454" t="s">
        <v>1710</v>
      </c>
      <c r="L1551" s="470">
        <f t="shared" si="37"/>
        <v>0</v>
      </c>
      <c r="M1551" s="526" t="s">
        <v>1443</v>
      </c>
    </row>
    <row r="1552" spans="6:13" ht="13.5" customHeight="1">
      <c r="F1552" s="309" t="s">
        <v>833</v>
      </c>
      <c r="G1552" s="310" t="s">
        <v>834</v>
      </c>
      <c r="H1552" s="211">
        <v>0</v>
      </c>
      <c r="I1552" s="127">
        <v>119</v>
      </c>
      <c r="J1552" s="453">
        <v>21</v>
      </c>
      <c r="K1552" s="454" t="s">
        <v>1710</v>
      </c>
      <c r="L1552" s="470">
        <f t="shared" si="37"/>
        <v>0</v>
      </c>
      <c r="M1552" s="526" t="s">
        <v>1443</v>
      </c>
    </row>
    <row r="1553" spans="6:13" ht="13.5" customHeight="1">
      <c r="F1553" s="309" t="s">
        <v>835</v>
      </c>
      <c r="G1553" s="310" t="s">
        <v>836</v>
      </c>
      <c r="H1553" s="211">
        <v>0</v>
      </c>
      <c r="I1553" s="127">
        <v>119</v>
      </c>
      <c r="J1553" s="453">
        <v>21</v>
      </c>
      <c r="K1553" s="454" t="s">
        <v>1710</v>
      </c>
      <c r="L1553" s="470">
        <f t="shared" si="37"/>
        <v>0</v>
      </c>
      <c r="M1553" s="526" t="s">
        <v>1443</v>
      </c>
    </row>
    <row r="1554" spans="3:13" ht="13.5" customHeight="1">
      <c r="C1554" s="395" t="s">
        <v>1453</v>
      </c>
      <c r="F1554" s="312" t="s">
        <v>1454</v>
      </c>
      <c r="G1554" s="313" t="s">
        <v>1455</v>
      </c>
      <c r="H1554" s="211">
        <v>0</v>
      </c>
      <c r="I1554" s="314">
        <v>439</v>
      </c>
      <c r="J1554" s="528">
        <v>21</v>
      </c>
      <c r="K1554" s="529" t="s">
        <v>1710</v>
      </c>
      <c r="L1554" s="470">
        <f t="shared" si="37"/>
        <v>0</v>
      </c>
      <c r="M1554" s="527" t="s">
        <v>1453</v>
      </c>
    </row>
    <row r="1555" spans="6:13" ht="13.5" customHeight="1">
      <c r="F1555" s="312" t="s">
        <v>1456</v>
      </c>
      <c r="G1555" s="313" t="s">
        <v>1457</v>
      </c>
      <c r="H1555" s="211">
        <v>0</v>
      </c>
      <c r="I1555" s="314">
        <v>439</v>
      </c>
      <c r="J1555" s="528">
        <v>21</v>
      </c>
      <c r="K1555" s="529" t="s">
        <v>1710</v>
      </c>
      <c r="L1555" s="470">
        <f t="shared" si="37"/>
        <v>0</v>
      </c>
      <c r="M1555" s="527" t="s">
        <v>1453</v>
      </c>
    </row>
    <row r="1556" spans="6:13" ht="13.5" customHeight="1">
      <c r="F1556" s="312" t="s">
        <v>1458</v>
      </c>
      <c r="G1556" s="313" t="s">
        <v>1459</v>
      </c>
      <c r="H1556" s="211">
        <v>0</v>
      </c>
      <c r="I1556" s="314">
        <v>439</v>
      </c>
      <c r="J1556" s="528">
        <v>21</v>
      </c>
      <c r="K1556" s="529" t="s">
        <v>1710</v>
      </c>
      <c r="L1556" s="470">
        <f t="shared" si="37"/>
        <v>0</v>
      </c>
      <c r="M1556" s="527" t="s">
        <v>1453</v>
      </c>
    </row>
    <row r="1557" spans="6:13" ht="13.5" customHeight="1">
      <c r="F1557" s="312" t="s">
        <v>1460</v>
      </c>
      <c r="G1557" s="313" t="s">
        <v>1461</v>
      </c>
      <c r="H1557" s="211">
        <v>0</v>
      </c>
      <c r="I1557" s="314">
        <v>439</v>
      </c>
      <c r="J1557" s="528">
        <v>21</v>
      </c>
      <c r="K1557" s="529" t="s">
        <v>1710</v>
      </c>
      <c r="L1557" s="470">
        <f t="shared" si="37"/>
        <v>0</v>
      </c>
      <c r="M1557" s="527" t="s">
        <v>1453</v>
      </c>
    </row>
    <row r="1558" spans="6:13" ht="13.5" customHeight="1">
      <c r="F1558" s="312" t="s">
        <v>1462</v>
      </c>
      <c r="G1558" s="313" t="s">
        <v>1463</v>
      </c>
      <c r="H1558" s="211">
        <v>0</v>
      </c>
      <c r="I1558" s="314">
        <v>439</v>
      </c>
      <c r="J1558" s="528">
        <v>21</v>
      </c>
      <c r="K1558" s="529" t="s">
        <v>1710</v>
      </c>
      <c r="L1558" s="470">
        <f t="shared" si="37"/>
        <v>0</v>
      </c>
      <c r="M1558" s="527" t="s">
        <v>1453</v>
      </c>
    </row>
    <row r="1559" spans="6:13" ht="13.5" customHeight="1">
      <c r="F1559" s="312" t="s">
        <v>1464</v>
      </c>
      <c r="G1559" s="313" t="s">
        <v>1465</v>
      </c>
      <c r="H1559" s="211">
        <v>0</v>
      </c>
      <c r="I1559" s="314">
        <v>439</v>
      </c>
      <c r="J1559" s="528">
        <v>21</v>
      </c>
      <c r="K1559" s="529" t="s">
        <v>1710</v>
      </c>
      <c r="L1559" s="470">
        <f t="shared" si="37"/>
        <v>0</v>
      </c>
      <c r="M1559" s="527" t="s">
        <v>1453</v>
      </c>
    </row>
    <row r="1560" spans="6:13" ht="13.5" customHeight="1">
      <c r="F1560" s="396" t="s">
        <v>1687</v>
      </c>
      <c r="G1560" s="397" t="s">
        <v>1688</v>
      </c>
      <c r="H1560" s="211">
        <v>0</v>
      </c>
      <c r="I1560" s="398">
        <v>262</v>
      </c>
      <c r="J1560" s="528">
        <v>21</v>
      </c>
      <c r="K1560" s="529" t="s">
        <v>1710</v>
      </c>
      <c r="L1560" s="470">
        <f t="shared" si="37"/>
        <v>0</v>
      </c>
      <c r="M1560" s="527" t="s">
        <v>1453</v>
      </c>
    </row>
    <row r="1561" spans="6:13" ht="13.5" customHeight="1">
      <c r="F1561" s="396" t="s">
        <v>1689</v>
      </c>
      <c r="G1561" s="397" t="s">
        <v>1690</v>
      </c>
      <c r="H1561" s="211">
        <v>0</v>
      </c>
      <c r="I1561" s="398">
        <v>229</v>
      </c>
      <c r="J1561" s="528">
        <v>21</v>
      </c>
      <c r="K1561" s="529" t="s">
        <v>1710</v>
      </c>
      <c r="L1561" s="470">
        <f t="shared" si="37"/>
        <v>0</v>
      </c>
      <c r="M1561" s="527" t="s">
        <v>1453</v>
      </c>
    </row>
    <row r="1562" spans="6:13" ht="13.5" customHeight="1">
      <c r="F1562" s="396" t="s">
        <v>1691</v>
      </c>
      <c r="G1562" s="397" t="s">
        <v>1692</v>
      </c>
      <c r="H1562" s="211">
        <v>0</v>
      </c>
      <c r="I1562" s="398">
        <v>649</v>
      </c>
      <c r="J1562" s="528">
        <v>21</v>
      </c>
      <c r="K1562" s="529" t="s">
        <v>1710</v>
      </c>
      <c r="L1562" s="470">
        <f t="shared" si="37"/>
        <v>0</v>
      </c>
      <c r="M1562" s="527" t="s">
        <v>1453</v>
      </c>
    </row>
    <row r="1563" spans="6:13" ht="13.5" customHeight="1">
      <c r="F1563" s="396" t="s">
        <v>1693</v>
      </c>
      <c r="G1563" s="397" t="s">
        <v>1694</v>
      </c>
      <c r="H1563" s="211">
        <v>0</v>
      </c>
      <c r="I1563" s="398">
        <v>561</v>
      </c>
      <c r="J1563" s="528">
        <v>21</v>
      </c>
      <c r="K1563" s="529" t="s">
        <v>1710</v>
      </c>
      <c r="L1563" s="470">
        <f t="shared" si="37"/>
        <v>0</v>
      </c>
      <c r="M1563" s="527" t="s">
        <v>1453</v>
      </c>
    </row>
    <row r="1564" spans="3:13" ht="13.5" customHeight="1">
      <c r="C1564" s="399" t="s">
        <v>1466</v>
      </c>
      <c r="F1564" s="244" t="s">
        <v>1468</v>
      </c>
      <c r="G1564" s="245" t="s">
        <v>1469</v>
      </c>
      <c r="H1564" s="211">
        <v>0</v>
      </c>
      <c r="I1564" s="246">
        <v>2299</v>
      </c>
      <c r="J1564" s="506">
        <v>21</v>
      </c>
      <c r="K1564" s="507" t="s">
        <v>1710</v>
      </c>
      <c r="L1564" s="470">
        <f t="shared" si="37"/>
        <v>0</v>
      </c>
      <c r="M1564" s="530" t="s">
        <v>1466</v>
      </c>
    </row>
    <row r="1565" spans="6:13" ht="13.5" customHeight="1">
      <c r="F1565" s="244" t="s">
        <v>1470</v>
      </c>
      <c r="G1565" s="245" t="s">
        <v>1471</v>
      </c>
      <c r="H1565" s="211">
        <v>0</v>
      </c>
      <c r="I1565" s="246">
        <v>4999</v>
      </c>
      <c r="J1565" s="506">
        <v>21</v>
      </c>
      <c r="K1565" s="507" t="s">
        <v>1710</v>
      </c>
      <c r="L1565" s="470">
        <f t="shared" si="37"/>
        <v>0</v>
      </c>
      <c r="M1565" s="530" t="s">
        <v>1466</v>
      </c>
    </row>
    <row r="1566" spans="6:13" ht="13.5" customHeight="1">
      <c r="F1566" s="244" t="s">
        <v>1472</v>
      </c>
      <c r="G1566" s="245" t="s">
        <v>1473</v>
      </c>
      <c r="H1566" s="211">
        <v>0</v>
      </c>
      <c r="I1566" s="246">
        <v>4599</v>
      </c>
      <c r="J1566" s="506">
        <v>21</v>
      </c>
      <c r="K1566" s="507" t="s">
        <v>1710</v>
      </c>
      <c r="L1566" s="470">
        <f t="shared" si="37"/>
        <v>0</v>
      </c>
      <c r="M1566" s="530" t="s">
        <v>1466</v>
      </c>
    </row>
    <row r="1567" spans="6:13" ht="13.5" customHeight="1">
      <c r="F1567" s="244" t="s">
        <v>1474</v>
      </c>
      <c r="G1567" s="245" t="s">
        <v>1475</v>
      </c>
      <c r="H1567" s="211">
        <v>0</v>
      </c>
      <c r="I1567" s="246">
        <v>899</v>
      </c>
      <c r="J1567" s="506">
        <v>21</v>
      </c>
      <c r="K1567" s="507" t="s">
        <v>1710</v>
      </c>
      <c r="L1567" s="470">
        <f t="shared" si="37"/>
        <v>0</v>
      </c>
      <c r="M1567" s="530" t="s">
        <v>1466</v>
      </c>
    </row>
    <row r="1568" spans="6:13" ht="13.5" customHeight="1">
      <c r="F1568" s="244" t="s">
        <v>1476</v>
      </c>
      <c r="G1568" s="245" t="s">
        <v>1477</v>
      </c>
      <c r="H1568" s="211">
        <v>0</v>
      </c>
      <c r="I1568" s="246">
        <v>499</v>
      </c>
      <c r="J1568" s="506">
        <v>21</v>
      </c>
      <c r="K1568" s="507" t="s">
        <v>1710</v>
      </c>
      <c r="L1568" s="470">
        <f t="shared" si="37"/>
        <v>0</v>
      </c>
      <c r="M1568" s="530" t="s">
        <v>1466</v>
      </c>
    </row>
    <row r="1569" spans="6:13" ht="13.5" customHeight="1">
      <c r="F1569" s="244" t="s">
        <v>1478</v>
      </c>
      <c r="G1569" s="245" t="s">
        <v>1479</v>
      </c>
      <c r="H1569" s="211">
        <v>0</v>
      </c>
      <c r="I1569" s="246">
        <v>299</v>
      </c>
      <c r="J1569" s="506">
        <v>21</v>
      </c>
      <c r="K1569" s="507" t="s">
        <v>1710</v>
      </c>
      <c r="L1569" s="470">
        <f t="shared" si="37"/>
        <v>0</v>
      </c>
      <c r="M1569" s="530" t="s">
        <v>1466</v>
      </c>
    </row>
    <row r="1570" spans="6:13" ht="13.5" customHeight="1">
      <c r="F1570" s="244" t="s">
        <v>1480</v>
      </c>
      <c r="G1570" s="245" t="s">
        <v>1481</v>
      </c>
      <c r="H1570" s="211">
        <v>0</v>
      </c>
      <c r="I1570" s="246">
        <v>59</v>
      </c>
      <c r="J1570" s="506">
        <v>21</v>
      </c>
      <c r="K1570" s="507" t="s">
        <v>1710</v>
      </c>
      <c r="L1570" s="470">
        <f t="shared" si="37"/>
        <v>0</v>
      </c>
      <c r="M1570" s="530" t="s">
        <v>1466</v>
      </c>
    </row>
    <row r="1571" spans="6:13" ht="13.5" customHeight="1">
      <c r="F1571" s="244" t="s">
        <v>1482</v>
      </c>
      <c r="G1571" s="245" t="s">
        <v>1483</v>
      </c>
      <c r="H1571" s="211">
        <v>0</v>
      </c>
      <c r="I1571" s="246">
        <v>699</v>
      </c>
      <c r="J1571" s="506">
        <v>21</v>
      </c>
      <c r="K1571" s="507" t="s">
        <v>1710</v>
      </c>
      <c r="L1571" s="470">
        <f t="shared" si="37"/>
        <v>0</v>
      </c>
      <c r="M1571" s="530" t="s">
        <v>1466</v>
      </c>
    </row>
    <row r="1572" spans="6:13" ht="13.5" customHeight="1">
      <c r="F1572" s="244" t="s">
        <v>1484</v>
      </c>
      <c r="G1572" s="245" t="s">
        <v>1485</v>
      </c>
      <c r="H1572" s="211">
        <v>0</v>
      </c>
      <c r="I1572" s="246">
        <v>1199</v>
      </c>
      <c r="J1572" s="506">
        <v>21</v>
      </c>
      <c r="K1572" s="507" t="s">
        <v>1710</v>
      </c>
      <c r="L1572" s="470">
        <f t="shared" si="37"/>
        <v>0</v>
      </c>
      <c r="M1572" s="530" t="s">
        <v>1466</v>
      </c>
    </row>
    <row r="1573" spans="6:13" ht="13.5" customHeight="1">
      <c r="F1573" s="244" t="s">
        <v>1412</v>
      </c>
      <c r="G1573" s="245" t="s">
        <v>1413</v>
      </c>
      <c r="H1573" s="211">
        <v>0</v>
      </c>
      <c r="I1573" s="246">
        <v>799</v>
      </c>
      <c r="J1573" s="506">
        <v>21</v>
      </c>
      <c r="K1573" s="507" t="s">
        <v>1710</v>
      </c>
      <c r="L1573" s="470">
        <f t="shared" si="37"/>
        <v>0</v>
      </c>
      <c r="M1573" s="530" t="s">
        <v>1466</v>
      </c>
    </row>
    <row r="1574" spans="6:13" ht="13.5" customHeight="1">
      <c r="F1574" s="244" t="s">
        <v>1414</v>
      </c>
      <c r="G1574" s="245" t="s">
        <v>1415</v>
      </c>
      <c r="H1574" s="211">
        <v>0</v>
      </c>
      <c r="I1574" s="246">
        <v>1199</v>
      </c>
      <c r="J1574" s="506">
        <v>21</v>
      </c>
      <c r="K1574" s="507" t="s">
        <v>1710</v>
      </c>
      <c r="L1574" s="470">
        <f t="shared" si="37"/>
        <v>0</v>
      </c>
      <c r="M1574" s="530" t="s">
        <v>1466</v>
      </c>
    </row>
    <row r="1575" spans="6:13" ht="13.5" customHeight="1">
      <c r="F1575" s="244" t="s">
        <v>1416</v>
      </c>
      <c r="G1575" s="245" t="s">
        <v>1486</v>
      </c>
      <c r="H1575" s="211">
        <v>0</v>
      </c>
      <c r="I1575" s="246">
        <v>399</v>
      </c>
      <c r="J1575" s="506">
        <v>21</v>
      </c>
      <c r="K1575" s="507" t="s">
        <v>1710</v>
      </c>
      <c r="L1575" s="470">
        <f t="shared" si="37"/>
        <v>0</v>
      </c>
      <c r="M1575" s="530" t="s">
        <v>1466</v>
      </c>
    </row>
    <row r="1576" spans="6:13" ht="13.5" customHeight="1">
      <c r="F1576" s="244" t="s">
        <v>1418</v>
      </c>
      <c r="G1576" s="245" t="s">
        <v>1487</v>
      </c>
      <c r="H1576" s="211">
        <v>0</v>
      </c>
      <c r="I1576" s="246">
        <v>299</v>
      </c>
      <c r="J1576" s="506">
        <v>21</v>
      </c>
      <c r="K1576" s="507" t="s">
        <v>1710</v>
      </c>
      <c r="L1576" s="470">
        <f t="shared" si="37"/>
        <v>0</v>
      </c>
      <c r="M1576" s="530" t="s">
        <v>1466</v>
      </c>
    </row>
    <row r="1577" spans="6:13" ht="13.5" customHeight="1">
      <c r="F1577" s="244" t="s">
        <v>1488</v>
      </c>
      <c r="G1577" s="245" t="s">
        <v>1489</v>
      </c>
      <c r="H1577" s="211">
        <v>0</v>
      </c>
      <c r="I1577" s="246">
        <v>19999</v>
      </c>
      <c r="J1577" s="506">
        <v>21</v>
      </c>
      <c r="K1577" s="507" t="s">
        <v>1710</v>
      </c>
      <c r="L1577" s="470">
        <f t="shared" si="37"/>
        <v>0</v>
      </c>
      <c r="M1577" s="530" t="s">
        <v>1466</v>
      </c>
    </row>
    <row r="1578" spans="6:13" ht="13.5" customHeight="1">
      <c r="F1578" s="244" t="s">
        <v>1490</v>
      </c>
      <c r="G1578" s="245" t="s">
        <v>1491</v>
      </c>
      <c r="H1578" s="211">
        <v>0</v>
      </c>
      <c r="I1578" s="246">
        <v>59</v>
      </c>
      <c r="J1578" s="506">
        <v>21</v>
      </c>
      <c r="K1578" s="507" t="s">
        <v>1710</v>
      </c>
      <c r="L1578" s="470">
        <f t="shared" si="37"/>
        <v>0</v>
      </c>
      <c r="M1578" s="530" t="s">
        <v>1466</v>
      </c>
    </row>
    <row r="1579" spans="6:13" ht="13.5" customHeight="1">
      <c r="F1579" s="244" t="s">
        <v>1492</v>
      </c>
      <c r="G1579" s="245" t="s">
        <v>1493</v>
      </c>
      <c r="H1579" s="211">
        <v>0</v>
      </c>
      <c r="I1579" s="246">
        <v>799</v>
      </c>
      <c r="J1579" s="506">
        <v>21</v>
      </c>
      <c r="K1579" s="507" t="s">
        <v>1710</v>
      </c>
      <c r="L1579" s="470">
        <f t="shared" si="37"/>
        <v>0</v>
      </c>
      <c r="M1579" s="530" t="s">
        <v>1466</v>
      </c>
    </row>
    <row r="1580" spans="6:13" ht="13.5" customHeight="1">
      <c r="F1580" s="244" t="s">
        <v>1494</v>
      </c>
      <c r="G1580" s="245" t="s">
        <v>1495</v>
      </c>
      <c r="H1580" s="211">
        <v>0</v>
      </c>
      <c r="I1580" s="246">
        <v>429</v>
      </c>
      <c r="J1580" s="506">
        <v>21</v>
      </c>
      <c r="K1580" s="507" t="s">
        <v>1710</v>
      </c>
      <c r="L1580" s="470">
        <f t="shared" si="37"/>
        <v>0</v>
      </c>
      <c r="M1580" s="530" t="s">
        <v>1466</v>
      </c>
    </row>
    <row r="1581" spans="6:13" ht="13.5" customHeight="1">
      <c r="F1581" s="244" t="s">
        <v>1496</v>
      </c>
      <c r="G1581" s="245" t="s">
        <v>1497</v>
      </c>
      <c r="H1581" s="211">
        <v>0</v>
      </c>
      <c r="I1581" s="246">
        <v>1499</v>
      </c>
      <c r="J1581" s="506">
        <v>21</v>
      </c>
      <c r="K1581" s="507" t="s">
        <v>1710</v>
      </c>
      <c r="L1581" s="470">
        <f t="shared" si="37"/>
        <v>0</v>
      </c>
      <c r="M1581" s="530" t="s">
        <v>1466</v>
      </c>
    </row>
    <row r="1582" spans="6:13" ht="13.5" customHeight="1">
      <c r="F1582" s="244" t="s">
        <v>1498</v>
      </c>
      <c r="G1582" s="245" t="s">
        <v>1499</v>
      </c>
      <c r="H1582" s="211">
        <v>0</v>
      </c>
      <c r="I1582" s="246">
        <v>1399</v>
      </c>
      <c r="J1582" s="506">
        <v>21</v>
      </c>
      <c r="K1582" s="507" t="s">
        <v>1710</v>
      </c>
      <c r="L1582" s="470">
        <f t="shared" si="37"/>
        <v>0</v>
      </c>
      <c r="M1582" s="530" t="s">
        <v>1466</v>
      </c>
    </row>
    <row r="1583" spans="6:13" ht="13.5" customHeight="1">
      <c r="F1583" s="244" t="s">
        <v>1500</v>
      </c>
      <c r="G1583" s="245" t="s">
        <v>1501</v>
      </c>
      <c r="H1583" s="211">
        <v>0</v>
      </c>
      <c r="I1583" s="246">
        <v>899</v>
      </c>
      <c r="J1583" s="506">
        <v>21</v>
      </c>
      <c r="K1583" s="507" t="s">
        <v>1710</v>
      </c>
      <c r="L1583" s="470">
        <f t="shared" si="37"/>
        <v>0</v>
      </c>
      <c r="M1583" s="530" t="s">
        <v>1466</v>
      </c>
    </row>
    <row r="1584" spans="6:13" ht="13.5" customHeight="1">
      <c r="F1584" s="244" t="s">
        <v>1502</v>
      </c>
      <c r="G1584" s="245" t="s">
        <v>1503</v>
      </c>
      <c r="H1584" s="211">
        <v>0</v>
      </c>
      <c r="I1584" s="246">
        <v>1999</v>
      </c>
      <c r="J1584" s="506">
        <v>21</v>
      </c>
      <c r="K1584" s="507" t="s">
        <v>1710</v>
      </c>
      <c r="L1584" s="470">
        <f t="shared" si="37"/>
        <v>0</v>
      </c>
      <c r="M1584" s="530" t="s">
        <v>1466</v>
      </c>
    </row>
    <row r="1585" spans="6:13" ht="13.5" customHeight="1">
      <c r="F1585" s="244" t="s">
        <v>1504</v>
      </c>
      <c r="G1585" s="245" t="s">
        <v>1505</v>
      </c>
      <c r="H1585" s="211">
        <v>0</v>
      </c>
      <c r="I1585" s="246">
        <v>1299</v>
      </c>
      <c r="J1585" s="506">
        <v>21</v>
      </c>
      <c r="K1585" s="507" t="s">
        <v>1710</v>
      </c>
      <c r="L1585" s="470">
        <f t="shared" si="37"/>
        <v>0</v>
      </c>
      <c r="M1585" s="530" t="s">
        <v>1466</v>
      </c>
    </row>
    <row r="1586" spans="6:13" ht="13.5" customHeight="1">
      <c r="F1586" s="244" t="s">
        <v>1506</v>
      </c>
      <c r="G1586" s="245" t="s">
        <v>1507</v>
      </c>
      <c r="H1586" s="211">
        <v>0</v>
      </c>
      <c r="I1586" s="246">
        <v>2599</v>
      </c>
      <c r="J1586" s="506">
        <v>21</v>
      </c>
      <c r="K1586" s="507" t="s">
        <v>1710</v>
      </c>
      <c r="L1586" s="470">
        <f t="shared" si="37"/>
        <v>0</v>
      </c>
      <c r="M1586" s="530" t="s">
        <v>1466</v>
      </c>
    </row>
    <row r="1587" spans="6:13" ht="13.5" customHeight="1">
      <c r="F1587" s="244" t="s">
        <v>1508</v>
      </c>
      <c r="G1587" s="245" t="s">
        <v>1509</v>
      </c>
      <c r="H1587" s="211">
        <v>0</v>
      </c>
      <c r="I1587" s="246">
        <v>1599</v>
      </c>
      <c r="J1587" s="506">
        <v>21</v>
      </c>
      <c r="K1587" s="507" t="s">
        <v>1710</v>
      </c>
      <c r="L1587" s="470">
        <f t="shared" si="37"/>
        <v>0</v>
      </c>
      <c r="M1587" s="530" t="s">
        <v>1466</v>
      </c>
    </row>
    <row r="1588" spans="6:13" ht="13.5" customHeight="1">
      <c r="F1588" s="244" t="s">
        <v>1510</v>
      </c>
      <c r="G1588" s="245" t="s">
        <v>1511</v>
      </c>
      <c r="H1588" s="211">
        <v>0</v>
      </c>
      <c r="I1588" s="246">
        <v>9999</v>
      </c>
      <c r="J1588" s="506">
        <v>21</v>
      </c>
      <c r="K1588" s="507" t="s">
        <v>1710</v>
      </c>
      <c r="L1588" s="470">
        <f t="shared" si="37"/>
        <v>0</v>
      </c>
      <c r="M1588" s="530" t="s">
        <v>1466</v>
      </c>
    </row>
    <row r="1589" spans="6:13" ht="13.5" customHeight="1">
      <c r="F1589" s="244" t="s">
        <v>1512</v>
      </c>
      <c r="G1589" s="245" t="s">
        <v>1513</v>
      </c>
      <c r="H1589" s="211">
        <v>0</v>
      </c>
      <c r="I1589" s="246">
        <v>39</v>
      </c>
      <c r="J1589" s="506">
        <v>21</v>
      </c>
      <c r="K1589" s="507" t="s">
        <v>1710</v>
      </c>
      <c r="L1589" s="470">
        <f t="shared" si="37"/>
        <v>0</v>
      </c>
      <c r="M1589" s="530" t="s">
        <v>1466</v>
      </c>
    </row>
    <row r="1590" spans="6:13" ht="13.5" customHeight="1">
      <c r="F1590" s="244" t="s">
        <v>1514</v>
      </c>
      <c r="G1590" s="245" t="s">
        <v>1515</v>
      </c>
      <c r="H1590" s="211">
        <v>0</v>
      </c>
      <c r="I1590" s="246">
        <v>39</v>
      </c>
      <c r="J1590" s="506">
        <v>21</v>
      </c>
      <c r="K1590" s="507" t="s">
        <v>1710</v>
      </c>
      <c r="L1590" s="470">
        <f t="shared" si="37"/>
        <v>0</v>
      </c>
      <c r="M1590" s="530" t="s">
        <v>1466</v>
      </c>
    </row>
    <row r="1591" spans="6:13" ht="13.5" customHeight="1">
      <c r="F1591" s="244" t="s">
        <v>1516</v>
      </c>
      <c r="G1591" s="245" t="s">
        <v>1517</v>
      </c>
      <c r="H1591" s="211">
        <v>0</v>
      </c>
      <c r="I1591" s="246">
        <v>99</v>
      </c>
      <c r="J1591" s="506">
        <v>21</v>
      </c>
      <c r="K1591" s="507" t="s">
        <v>1710</v>
      </c>
      <c r="L1591" s="470">
        <f t="shared" si="37"/>
        <v>0</v>
      </c>
      <c r="M1591" s="530" t="s">
        <v>1466</v>
      </c>
    </row>
    <row r="1592" spans="6:13" ht="13.5" customHeight="1">
      <c r="F1592" s="244" t="s">
        <v>1518</v>
      </c>
      <c r="G1592" s="245" t="s">
        <v>1519</v>
      </c>
      <c r="H1592" s="211">
        <v>0</v>
      </c>
      <c r="I1592" s="246">
        <v>99</v>
      </c>
      <c r="J1592" s="506">
        <v>21</v>
      </c>
      <c r="K1592" s="507" t="s">
        <v>1710</v>
      </c>
      <c r="L1592" s="470">
        <f t="shared" si="37"/>
        <v>0</v>
      </c>
      <c r="M1592" s="530" t="s">
        <v>1466</v>
      </c>
    </row>
    <row r="1593" spans="6:13" ht="13.5" customHeight="1">
      <c r="F1593" s="244" t="s">
        <v>1520</v>
      </c>
      <c r="G1593" s="245" t="s">
        <v>1521</v>
      </c>
      <c r="H1593" s="211">
        <v>0</v>
      </c>
      <c r="I1593" s="246">
        <v>259</v>
      </c>
      <c r="J1593" s="506">
        <v>21</v>
      </c>
      <c r="K1593" s="507" t="s">
        <v>1710</v>
      </c>
      <c r="L1593" s="470">
        <f t="shared" si="37"/>
        <v>0</v>
      </c>
      <c r="M1593" s="530" t="s">
        <v>1466</v>
      </c>
    </row>
    <row r="1594" spans="6:13" ht="13.5" customHeight="1">
      <c r="F1594" s="244" t="s">
        <v>1522</v>
      </c>
      <c r="G1594" s="245" t="s">
        <v>1523</v>
      </c>
      <c r="H1594" s="211">
        <v>0</v>
      </c>
      <c r="I1594" s="246">
        <v>89</v>
      </c>
      <c r="J1594" s="506">
        <v>21</v>
      </c>
      <c r="K1594" s="507" t="s">
        <v>1710</v>
      </c>
      <c r="L1594" s="470">
        <f t="shared" si="37"/>
        <v>0</v>
      </c>
      <c r="M1594" s="530" t="s">
        <v>1466</v>
      </c>
    </row>
    <row r="1595" spans="6:13" ht="13.5" customHeight="1">
      <c r="F1595" s="244" t="s">
        <v>1524</v>
      </c>
      <c r="G1595" s="245" t="s">
        <v>1525</v>
      </c>
      <c r="H1595" s="211">
        <v>0</v>
      </c>
      <c r="I1595" s="246">
        <v>49</v>
      </c>
      <c r="J1595" s="506">
        <v>21</v>
      </c>
      <c r="K1595" s="507" t="s">
        <v>1710</v>
      </c>
      <c r="L1595" s="470">
        <f t="shared" si="37"/>
        <v>0</v>
      </c>
      <c r="M1595" s="530" t="s">
        <v>1466</v>
      </c>
    </row>
    <row r="1596" spans="6:13" ht="13.5" customHeight="1">
      <c r="F1596" s="244" t="s">
        <v>1526</v>
      </c>
      <c r="G1596" s="245" t="s">
        <v>1527</v>
      </c>
      <c r="H1596" s="211">
        <v>0</v>
      </c>
      <c r="I1596" s="246">
        <v>299</v>
      </c>
      <c r="J1596" s="506">
        <v>21</v>
      </c>
      <c r="K1596" s="507" t="s">
        <v>1710</v>
      </c>
      <c r="L1596" s="470">
        <f t="shared" si="37"/>
        <v>0</v>
      </c>
      <c r="M1596" s="530" t="s">
        <v>1466</v>
      </c>
    </row>
    <row r="1597" spans="6:13" ht="13.5" customHeight="1">
      <c r="F1597" s="244" t="s">
        <v>1528</v>
      </c>
      <c r="G1597" s="245" t="s">
        <v>1529</v>
      </c>
      <c r="H1597" s="211">
        <v>0</v>
      </c>
      <c r="I1597" s="246">
        <v>2999</v>
      </c>
      <c r="J1597" s="506">
        <v>21</v>
      </c>
      <c r="K1597" s="507" t="s">
        <v>1710</v>
      </c>
      <c r="L1597" s="470">
        <f t="shared" si="37"/>
        <v>0</v>
      </c>
      <c r="M1597" s="530" t="s">
        <v>1466</v>
      </c>
    </row>
    <row r="1598" spans="3:13" ht="13.5" customHeight="1">
      <c r="C1598" s="319" t="s">
        <v>1530</v>
      </c>
      <c r="F1598" s="321" t="s">
        <v>1532</v>
      </c>
      <c r="G1598" s="322" t="s">
        <v>1533</v>
      </c>
      <c r="H1598" s="211">
        <v>0</v>
      </c>
      <c r="I1598" s="323">
        <v>219</v>
      </c>
      <c r="J1598" s="531">
        <v>21</v>
      </c>
      <c r="K1598" s="532" t="s">
        <v>1710</v>
      </c>
      <c r="L1598" s="470">
        <f t="shared" si="37"/>
        <v>0</v>
      </c>
      <c r="M1598" s="533" t="s">
        <v>1530</v>
      </c>
    </row>
    <row r="1599" spans="6:13" ht="13.5" customHeight="1">
      <c r="F1599" s="321" t="s">
        <v>1534</v>
      </c>
      <c r="G1599" s="322" t="s">
        <v>1535</v>
      </c>
      <c r="H1599" s="211">
        <v>0</v>
      </c>
      <c r="I1599" s="323">
        <v>249</v>
      </c>
      <c r="J1599" s="531">
        <v>21</v>
      </c>
      <c r="K1599" s="532" t="s">
        <v>1710</v>
      </c>
      <c r="L1599" s="470">
        <f t="shared" si="37"/>
        <v>0</v>
      </c>
      <c r="M1599" s="533" t="s">
        <v>1530</v>
      </c>
    </row>
    <row r="1600" spans="6:13" ht="13.5" customHeight="1">
      <c r="F1600" s="321" t="s">
        <v>1536</v>
      </c>
      <c r="G1600" s="322" t="s">
        <v>1537</v>
      </c>
      <c r="H1600" s="211">
        <v>0</v>
      </c>
      <c r="I1600" s="323">
        <v>399</v>
      </c>
      <c r="J1600" s="531">
        <v>21</v>
      </c>
      <c r="K1600" s="532" t="s">
        <v>1710</v>
      </c>
      <c r="L1600" s="470">
        <f t="shared" si="37"/>
        <v>0</v>
      </c>
      <c r="M1600" s="533" t="s">
        <v>1530</v>
      </c>
    </row>
    <row r="1601" spans="6:13" ht="13.5" customHeight="1">
      <c r="F1601" s="321" t="s">
        <v>1538</v>
      </c>
      <c r="G1601" s="322" t="s">
        <v>1539</v>
      </c>
      <c r="H1601" s="211">
        <v>0</v>
      </c>
      <c r="I1601" s="323">
        <v>359</v>
      </c>
      <c r="J1601" s="531">
        <v>21</v>
      </c>
      <c r="K1601" s="532" t="s">
        <v>1710</v>
      </c>
      <c r="L1601" s="470">
        <f t="shared" si="37"/>
        <v>0</v>
      </c>
      <c r="M1601" s="533" t="s">
        <v>1530</v>
      </c>
    </row>
    <row r="1602" spans="6:13" ht="13.5" customHeight="1">
      <c r="F1602" s="321" t="s">
        <v>1540</v>
      </c>
      <c r="G1602" s="322" t="s">
        <v>1541</v>
      </c>
      <c r="H1602" s="211">
        <v>0</v>
      </c>
      <c r="I1602" s="323">
        <v>799</v>
      </c>
      <c r="J1602" s="531">
        <v>21</v>
      </c>
      <c r="K1602" s="532" t="s">
        <v>1710</v>
      </c>
      <c r="L1602" s="470">
        <f t="shared" si="37"/>
        <v>0</v>
      </c>
      <c r="M1602" s="533" t="s">
        <v>1530</v>
      </c>
    </row>
    <row r="1603" spans="6:13" ht="13.5" customHeight="1">
      <c r="F1603" s="321" t="s">
        <v>1542</v>
      </c>
      <c r="G1603" s="322" t="s">
        <v>1543</v>
      </c>
      <c r="H1603" s="211">
        <v>0</v>
      </c>
      <c r="I1603" s="323">
        <v>269</v>
      </c>
      <c r="J1603" s="531">
        <v>21</v>
      </c>
      <c r="K1603" s="532" t="s">
        <v>1710</v>
      </c>
      <c r="L1603" s="470">
        <f t="shared" si="37"/>
        <v>0</v>
      </c>
      <c r="M1603" s="533" t="s">
        <v>1530</v>
      </c>
    </row>
    <row r="1604" spans="6:13" ht="13.5" customHeight="1">
      <c r="F1604" s="321" t="s">
        <v>1544</v>
      </c>
      <c r="G1604" s="322" t="s">
        <v>1545</v>
      </c>
      <c r="H1604" s="211">
        <v>0</v>
      </c>
      <c r="I1604" s="323">
        <v>159</v>
      </c>
      <c r="J1604" s="531">
        <v>21</v>
      </c>
      <c r="K1604" s="532" t="s">
        <v>1710</v>
      </c>
      <c r="L1604" s="470">
        <f t="shared" si="37"/>
        <v>0</v>
      </c>
      <c r="M1604" s="533" t="s">
        <v>1530</v>
      </c>
    </row>
    <row r="1605" spans="6:13" ht="13.5" customHeight="1">
      <c r="F1605" s="321" t="s">
        <v>1546</v>
      </c>
      <c r="G1605" s="322" t="s">
        <v>1547</v>
      </c>
      <c r="H1605" s="211">
        <v>0</v>
      </c>
      <c r="I1605" s="323">
        <v>359</v>
      </c>
      <c r="J1605" s="531">
        <v>21</v>
      </c>
      <c r="K1605" s="532" t="s">
        <v>1710</v>
      </c>
      <c r="L1605" s="470">
        <f t="shared" si="37"/>
        <v>0</v>
      </c>
      <c r="M1605" s="533" t="s">
        <v>1530</v>
      </c>
    </row>
    <row r="1606" spans="6:13" ht="13.5" customHeight="1">
      <c r="F1606" s="321" t="s">
        <v>1548</v>
      </c>
      <c r="G1606" s="322" t="s">
        <v>1549</v>
      </c>
      <c r="H1606" s="211">
        <v>0</v>
      </c>
      <c r="I1606" s="323">
        <v>599</v>
      </c>
      <c r="J1606" s="531">
        <v>21</v>
      </c>
      <c r="K1606" s="532" t="s">
        <v>1710</v>
      </c>
      <c r="L1606" s="470">
        <f t="shared" si="37"/>
        <v>0</v>
      </c>
      <c r="M1606" s="533" t="s">
        <v>1530</v>
      </c>
    </row>
    <row r="1607" spans="6:13" ht="13.5" customHeight="1">
      <c r="F1607" s="321" t="s">
        <v>1550</v>
      </c>
      <c r="G1607" s="322" t="s">
        <v>1551</v>
      </c>
      <c r="H1607" s="211">
        <v>0</v>
      </c>
      <c r="I1607" s="323">
        <v>189</v>
      </c>
      <c r="J1607" s="531">
        <v>21</v>
      </c>
      <c r="K1607" s="532" t="s">
        <v>1710</v>
      </c>
      <c r="L1607" s="470">
        <f aca="true" t="shared" si="38" ref="L1607:L1670">PRODUCT(H1607,I1607)</f>
        <v>0</v>
      </c>
      <c r="M1607" s="533" t="s">
        <v>1530</v>
      </c>
    </row>
    <row r="1608" spans="6:13" ht="13.5" customHeight="1">
      <c r="F1608" s="321" t="s">
        <v>1552</v>
      </c>
      <c r="G1608" s="322" t="s">
        <v>1553</v>
      </c>
      <c r="H1608" s="211">
        <v>0</v>
      </c>
      <c r="I1608" s="323">
        <v>189</v>
      </c>
      <c r="J1608" s="531">
        <v>21</v>
      </c>
      <c r="K1608" s="532" t="s">
        <v>1710</v>
      </c>
      <c r="L1608" s="470">
        <f t="shared" si="38"/>
        <v>0</v>
      </c>
      <c r="M1608" s="533" t="s">
        <v>1530</v>
      </c>
    </row>
    <row r="1609" spans="6:13" ht="13.5" customHeight="1">
      <c r="F1609" s="321" t="s">
        <v>1554</v>
      </c>
      <c r="G1609" s="322" t="s">
        <v>1555</v>
      </c>
      <c r="H1609" s="211">
        <v>0</v>
      </c>
      <c r="I1609" s="323">
        <v>189</v>
      </c>
      <c r="J1609" s="531">
        <v>21</v>
      </c>
      <c r="K1609" s="532" t="s">
        <v>1710</v>
      </c>
      <c r="L1609" s="470">
        <f t="shared" si="38"/>
        <v>0</v>
      </c>
      <c r="M1609" s="533" t="s">
        <v>1530</v>
      </c>
    </row>
    <row r="1610" spans="6:13" ht="13.5" customHeight="1">
      <c r="F1610" s="321" t="s">
        <v>1556</v>
      </c>
      <c r="G1610" s="322" t="s">
        <v>1557</v>
      </c>
      <c r="H1610" s="211">
        <v>0</v>
      </c>
      <c r="I1610" s="323">
        <v>189</v>
      </c>
      <c r="J1610" s="531">
        <v>21</v>
      </c>
      <c r="K1610" s="532" t="s">
        <v>1710</v>
      </c>
      <c r="L1610" s="470">
        <f t="shared" si="38"/>
        <v>0</v>
      </c>
      <c r="M1610" s="533" t="s">
        <v>1530</v>
      </c>
    </row>
    <row r="1611" spans="6:13" ht="13.5" customHeight="1">
      <c r="F1611" s="321" t="s">
        <v>1558</v>
      </c>
      <c r="G1611" s="322" t="s">
        <v>1559</v>
      </c>
      <c r="H1611" s="211">
        <v>0</v>
      </c>
      <c r="I1611" s="323">
        <v>189</v>
      </c>
      <c r="J1611" s="531">
        <v>21</v>
      </c>
      <c r="K1611" s="532" t="s">
        <v>1710</v>
      </c>
      <c r="L1611" s="470">
        <f t="shared" si="38"/>
        <v>0</v>
      </c>
      <c r="M1611" s="533" t="s">
        <v>1530</v>
      </c>
    </row>
    <row r="1612" spans="6:13" ht="13.5" customHeight="1">
      <c r="F1612" s="321" t="s">
        <v>1560</v>
      </c>
      <c r="G1612" s="322" t="s">
        <v>1561</v>
      </c>
      <c r="H1612" s="211">
        <v>0</v>
      </c>
      <c r="I1612" s="323">
        <v>159</v>
      </c>
      <c r="J1612" s="531">
        <v>21</v>
      </c>
      <c r="K1612" s="532" t="s">
        <v>1710</v>
      </c>
      <c r="L1612" s="470">
        <f t="shared" si="38"/>
        <v>0</v>
      </c>
      <c r="M1612" s="533" t="s">
        <v>1530</v>
      </c>
    </row>
    <row r="1613" spans="6:13" ht="13.5" customHeight="1">
      <c r="F1613" s="321" t="s">
        <v>1562</v>
      </c>
      <c r="G1613" s="322" t="s">
        <v>1563</v>
      </c>
      <c r="H1613" s="211">
        <v>0</v>
      </c>
      <c r="I1613" s="323">
        <v>25</v>
      </c>
      <c r="J1613" s="531">
        <v>21</v>
      </c>
      <c r="K1613" s="532" t="s">
        <v>1710</v>
      </c>
      <c r="L1613" s="470">
        <f t="shared" si="38"/>
        <v>0</v>
      </c>
      <c r="M1613" s="533" t="s">
        <v>1530</v>
      </c>
    </row>
    <row r="1614" spans="6:13" ht="13.5" customHeight="1">
      <c r="F1614" s="321" t="s">
        <v>1564</v>
      </c>
      <c r="G1614" s="322" t="s">
        <v>1565</v>
      </c>
      <c r="H1614" s="211">
        <v>0</v>
      </c>
      <c r="I1614" s="323">
        <v>299</v>
      </c>
      <c r="J1614" s="531">
        <v>21</v>
      </c>
      <c r="K1614" s="532" t="s">
        <v>1710</v>
      </c>
      <c r="L1614" s="470">
        <f t="shared" si="38"/>
        <v>0</v>
      </c>
      <c r="M1614" s="533" t="s">
        <v>1530</v>
      </c>
    </row>
    <row r="1615" spans="6:13" ht="13.5" customHeight="1">
      <c r="F1615" s="321" t="s">
        <v>1566</v>
      </c>
      <c r="G1615" s="322" t="s">
        <v>1567</v>
      </c>
      <c r="H1615" s="211">
        <v>0</v>
      </c>
      <c r="I1615" s="323">
        <v>299</v>
      </c>
      <c r="J1615" s="531">
        <v>21</v>
      </c>
      <c r="K1615" s="532" t="s">
        <v>1710</v>
      </c>
      <c r="L1615" s="470">
        <f t="shared" si="38"/>
        <v>0</v>
      </c>
      <c r="M1615" s="533" t="s">
        <v>1530</v>
      </c>
    </row>
    <row r="1616" spans="6:13" ht="13.5" customHeight="1">
      <c r="F1616" s="321" t="s">
        <v>1568</v>
      </c>
      <c r="G1616" s="322" t="s">
        <v>1569</v>
      </c>
      <c r="H1616" s="211">
        <v>0</v>
      </c>
      <c r="I1616" s="323">
        <v>599</v>
      </c>
      <c r="J1616" s="531">
        <v>21</v>
      </c>
      <c r="K1616" s="532" t="s">
        <v>1710</v>
      </c>
      <c r="L1616" s="470">
        <f t="shared" si="38"/>
        <v>0</v>
      </c>
      <c r="M1616" s="533" t="s">
        <v>1530</v>
      </c>
    </row>
    <row r="1617" spans="6:13" ht="13.5" customHeight="1">
      <c r="F1617" s="321" t="s">
        <v>964</v>
      </c>
      <c r="G1617" s="322" t="s">
        <v>965</v>
      </c>
      <c r="H1617" s="211">
        <v>0</v>
      </c>
      <c r="I1617" s="323">
        <v>499</v>
      </c>
      <c r="J1617" s="531">
        <v>21</v>
      </c>
      <c r="K1617" s="532" t="s">
        <v>1710</v>
      </c>
      <c r="L1617" s="470">
        <f t="shared" si="38"/>
        <v>0</v>
      </c>
      <c r="M1617" s="533" t="s">
        <v>1530</v>
      </c>
    </row>
    <row r="1618" spans="6:13" ht="13.5" customHeight="1">
      <c r="F1618" s="321" t="s">
        <v>962</v>
      </c>
      <c r="G1618" s="322" t="s">
        <v>1570</v>
      </c>
      <c r="H1618" s="211">
        <v>0</v>
      </c>
      <c r="I1618" s="323">
        <v>599</v>
      </c>
      <c r="J1618" s="531">
        <v>21</v>
      </c>
      <c r="K1618" s="532" t="s">
        <v>1710</v>
      </c>
      <c r="L1618" s="470">
        <f t="shared" si="38"/>
        <v>0</v>
      </c>
      <c r="M1618" s="533" t="s">
        <v>1530</v>
      </c>
    </row>
    <row r="1619" spans="6:13" ht="13.5" customHeight="1">
      <c r="F1619" s="321" t="s">
        <v>1571</v>
      </c>
      <c r="G1619" s="322" t="s">
        <v>1572</v>
      </c>
      <c r="H1619" s="211">
        <v>0</v>
      </c>
      <c r="I1619" s="323">
        <v>199</v>
      </c>
      <c r="J1619" s="531">
        <v>21</v>
      </c>
      <c r="K1619" s="532" t="s">
        <v>1710</v>
      </c>
      <c r="L1619" s="470">
        <f t="shared" si="38"/>
        <v>0</v>
      </c>
      <c r="M1619" s="533" t="s">
        <v>1530</v>
      </c>
    </row>
    <row r="1620" spans="6:13" ht="13.5" customHeight="1">
      <c r="F1620" s="321" t="s">
        <v>61</v>
      </c>
      <c r="G1620" s="322" t="s">
        <v>526</v>
      </c>
      <c r="H1620" s="211">
        <v>0</v>
      </c>
      <c r="I1620" s="323">
        <v>419</v>
      </c>
      <c r="J1620" s="531">
        <v>21</v>
      </c>
      <c r="K1620" s="532" t="s">
        <v>1710</v>
      </c>
      <c r="L1620" s="470">
        <f t="shared" si="38"/>
        <v>0</v>
      </c>
      <c r="M1620" s="533" t="s">
        <v>1530</v>
      </c>
    </row>
    <row r="1621" spans="6:13" ht="13.5" customHeight="1">
      <c r="F1621" s="321" t="s">
        <v>1573</v>
      </c>
      <c r="G1621" s="322" t="s">
        <v>1574</v>
      </c>
      <c r="H1621" s="211">
        <v>0</v>
      </c>
      <c r="I1621" s="323">
        <v>329</v>
      </c>
      <c r="J1621" s="531">
        <v>21</v>
      </c>
      <c r="K1621" s="532" t="s">
        <v>1710</v>
      </c>
      <c r="L1621" s="470">
        <f t="shared" si="38"/>
        <v>0</v>
      </c>
      <c r="M1621" s="533" t="s">
        <v>1530</v>
      </c>
    </row>
    <row r="1622" spans="6:13" ht="13.5" customHeight="1">
      <c r="F1622" s="321" t="s">
        <v>1575</v>
      </c>
      <c r="G1622" s="322" t="s">
        <v>1576</v>
      </c>
      <c r="H1622" s="211">
        <v>0</v>
      </c>
      <c r="I1622" s="323">
        <v>139</v>
      </c>
      <c r="J1622" s="531">
        <v>21</v>
      </c>
      <c r="K1622" s="532" t="s">
        <v>1710</v>
      </c>
      <c r="L1622" s="470">
        <f t="shared" si="38"/>
        <v>0</v>
      </c>
      <c r="M1622" s="533" t="s">
        <v>1530</v>
      </c>
    </row>
    <row r="1623" spans="6:13" ht="13.5" customHeight="1">
      <c r="F1623" s="321" t="s">
        <v>1577</v>
      </c>
      <c r="G1623" s="322" t="s">
        <v>1578</v>
      </c>
      <c r="H1623" s="211">
        <v>0</v>
      </c>
      <c r="I1623" s="323">
        <v>169</v>
      </c>
      <c r="J1623" s="531">
        <v>21</v>
      </c>
      <c r="K1623" s="532" t="s">
        <v>1710</v>
      </c>
      <c r="L1623" s="470">
        <f t="shared" si="38"/>
        <v>0</v>
      </c>
      <c r="M1623" s="533" t="s">
        <v>1530</v>
      </c>
    </row>
    <row r="1624" spans="6:13" ht="13.5" customHeight="1">
      <c r="F1624" s="321" t="s">
        <v>1579</v>
      </c>
      <c r="G1624" s="322" t="s">
        <v>1580</v>
      </c>
      <c r="H1624" s="211">
        <v>0</v>
      </c>
      <c r="I1624" s="323">
        <v>399</v>
      </c>
      <c r="J1624" s="531">
        <v>21</v>
      </c>
      <c r="K1624" s="532" t="s">
        <v>1710</v>
      </c>
      <c r="L1624" s="470">
        <f t="shared" si="38"/>
        <v>0</v>
      </c>
      <c r="M1624" s="533" t="s">
        <v>1530</v>
      </c>
    </row>
    <row r="1625" spans="6:13" ht="13.5" customHeight="1">
      <c r="F1625" s="321" t="s">
        <v>1581</v>
      </c>
      <c r="G1625" s="322" t="s">
        <v>1582</v>
      </c>
      <c r="H1625" s="211">
        <v>0</v>
      </c>
      <c r="I1625" s="323">
        <v>419</v>
      </c>
      <c r="J1625" s="531">
        <v>21</v>
      </c>
      <c r="K1625" s="532" t="s">
        <v>1710</v>
      </c>
      <c r="L1625" s="470">
        <f t="shared" si="38"/>
        <v>0</v>
      </c>
      <c r="M1625" s="533" t="s">
        <v>1530</v>
      </c>
    </row>
    <row r="1626" spans="6:13" ht="13.5" customHeight="1">
      <c r="F1626" s="321" t="s">
        <v>1583</v>
      </c>
      <c r="G1626" s="322" t="s">
        <v>1584</v>
      </c>
      <c r="H1626" s="211">
        <v>0</v>
      </c>
      <c r="I1626" s="323">
        <v>319</v>
      </c>
      <c r="J1626" s="531">
        <v>21</v>
      </c>
      <c r="K1626" s="532" t="s">
        <v>1710</v>
      </c>
      <c r="L1626" s="470">
        <f t="shared" si="38"/>
        <v>0</v>
      </c>
      <c r="M1626" s="533" t="s">
        <v>1530</v>
      </c>
    </row>
    <row r="1627" spans="6:13" ht="13.5" customHeight="1">
      <c r="F1627" s="321" t="s">
        <v>1585</v>
      </c>
      <c r="G1627" s="322" t="s">
        <v>1586</v>
      </c>
      <c r="H1627" s="211">
        <v>0</v>
      </c>
      <c r="I1627" s="323">
        <v>419</v>
      </c>
      <c r="J1627" s="531">
        <v>21</v>
      </c>
      <c r="K1627" s="532" t="s">
        <v>1710</v>
      </c>
      <c r="L1627" s="470">
        <f t="shared" si="38"/>
        <v>0</v>
      </c>
      <c r="M1627" s="533" t="s">
        <v>1530</v>
      </c>
    </row>
    <row r="1628" spans="6:13" ht="13.5" customHeight="1">
      <c r="F1628" s="321" t="s">
        <v>1587</v>
      </c>
      <c r="G1628" s="322" t="s">
        <v>1588</v>
      </c>
      <c r="H1628" s="211">
        <v>0</v>
      </c>
      <c r="I1628" s="323">
        <v>999</v>
      </c>
      <c r="J1628" s="531">
        <v>21</v>
      </c>
      <c r="K1628" s="532" t="s">
        <v>1710</v>
      </c>
      <c r="L1628" s="470">
        <f t="shared" si="38"/>
        <v>0</v>
      </c>
      <c r="M1628" s="533" t="s">
        <v>1530</v>
      </c>
    </row>
    <row r="1629" spans="6:13" ht="13.5" customHeight="1">
      <c r="F1629" s="321" t="s">
        <v>1589</v>
      </c>
      <c r="G1629" s="322" t="s">
        <v>1590</v>
      </c>
      <c r="H1629" s="211">
        <v>0</v>
      </c>
      <c r="I1629" s="323">
        <v>1299</v>
      </c>
      <c r="J1629" s="531">
        <v>21</v>
      </c>
      <c r="K1629" s="532" t="s">
        <v>1710</v>
      </c>
      <c r="L1629" s="470">
        <f t="shared" si="38"/>
        <v>0</v>
      </c>
      <c r="M1629" s="533" t="s">
        <v>1530</v>
      </c>
    </row>
    <row r="1630" spans="6:13" ht="13.5" customHeight="1">
      <c r="F1630" s="321" t="s">
        <v>1266</v>
      </c>
      <c r="G1630" s="322" t="s">
        <v>1267</v>
      </c>
      <c r="H1630" s="211">
        <v>0</v>
      </c>
      <c r="I1630" s="323">
        <v>2599</v>
      </c>
      <c r="J1630" s="531">
        <v>21</v>
      </c>
      <c r="K1630" s="532" t="s">
        <v>1710</v>
      </c>
      <c r="L1630" s="470">
        <f t="shared" si="38"/>
        <v>0</v>
      </c>
      <c r="M1630" s="533" t="s">
        <v>1530</v>
      </c>
    </row>
    <row r="1631" spans="6:13" ht="13.5" customHeight="1">
      <c r="F1631" s="321" t="s">
        <v>1268</v>
      </c>
      <c r="G1631" s="322" t="s">
        <v>1591</v>
      </c>
      <c r="H1631" s="211">
        <v>0</v>
      </c>
      <c r="I1631" s="323">
        <v>3299</v>
      </c>
      <c r="J1631" s="531">
        <v>21</v>
      </c>
      <c r="K1631" s="532" t="s">
        <v>1710</v>
      </c>
      <c r="L1631" s="470">
        <f t="shared" si="38"/>
        <v>0</v>
      </c>
      <c r="M1631" s="533" t="s">
        <v>1530</v>
      </c>
    </row>
    <row r="1632" spans="6:13" ht="13.5" customHeight="1">
      <c r="F1632" s="321" t="s">
        <v>1158</v>
      </c>
      <c r="G1632" s="322" t="s">
        <v>1159</v>
      </c>
      <c r="H1632" s="211">
        <v>0</v>
      </c>
      <c r="I1632" s="323">
        <v>999</v>
      </c>
      <c r="J1632" s="531">
        <v>21</v>
      </c>
      <c r="K1632" s="532" t="s">
        <v>1710</v>
      </c>
      <c r="L1632" s="470">
        <f t="shared" si="38"/>
        <v>0</v>
      </c>
      <c r="M1632" s="533" t="s">
        <v>1530</v>
      </c>
    </row>
    <row r="1633" spans="6:13" ht="13.5" customHeight="1">
      <c r="F1633" s="321" t="s">
        <v>1166</v>
      </c>
      <c r="G1633" s="322" t="s">
        <v>295</v>
      </c>
      <c r="H1633" s="211">
        <v>0</v>
      </c>
      <c r="I1633" s="323">
        <v>899</v>
      </c>
      <c r="J1633" s="531">
        <v>21</v>
      </c>
      <c r="K1633" s="532" t="s">
        <v>1710</v>
      </c>
      <c r="L1633" s="470">
        <f t="shared" si="38"/>
        <v>0</v>
      </c>
      <c r="M1633" s="533" t="s">
        <v>1530</v>
      </c>
    </row>
    <row r="1634" spans="6:13" ht="13.5" customHeight="1">
      <c r="F1634" s="321" t="s">
        <v>1164</v>
      </c>
      <c r="G1634" s="322" t="s">
        <v>1592</v>
      </c>
      <c r="H1634" s="211">
        <v>0</v>
      </c>
      <c r="I1634" s="323">
        <v>499</v>
      </c>
      <c r="J1634" s="531">
        <v>21</v>
      </c>
      <c r="K1634" s="532" t="s">
        <v>1710</v>
      </c>
      <c r="L1634" s="470">
        <f t="shared" si="38"/>
        <v>0</v>
      </c>
      <c r="M1634" s="533" t="s">
        <v>1530</v>
      </c>
    </row>
    <row r="1635" spans="6:13" ht="13.5" customHeight="1">
      <c r="F1635" s="321" t="s">
        <v>1593</v>
      </c>
      <c r="G1635" s="322" t="s">
        <v>1594</v>
      </c>
      <c r="H1635" s="211">
        <v>0</v>
      </c>
      <c r="I1635" s="323">
        <v>499</v>
      </c>
      <c r="J1635" s="531">
        <v>21</v>
      </c>
      <c r="K1635" s="532" t="s">
        <v>1710</v>
      </c>
      <c r="L1635" s="470">
        <f t="shared" si="38"/>
        <v>0</v>
      </c>
      <c r="M1635" s="533" t="s">
        <v>1530</v>
      </c>
    </row>
    <row r="1636" spans="6:13" ht="13.5" customHeight="1">
      <c r="F1636" s="321" t="s">
        <v>1595</v>
      </c>
      <c r="G1636" s="322" t="s">
        <v>1596</v>
      </c>
      <c r="H1636" s="211">
        <v>0</v>
      </c>
      <c r="I1636" s="323">
        <v>1199</v>
      </c>
      <c r="J1636" s="531">
        <v>21</v>
      </c>
      <c r="K1636" s="532" t="s">
        <v>1710</v>
      </c>
      <c r="L1636" s="470">
        <f t="shared" si="38"/>
        <v>0</v>
      </c>
      <c r="M1636" s="533" t="s">
        <v>1530</v>
      </c>
    </row>
    <row r="1637" spans="6:13" ht="13.5" customHeight="1">
      <c r="F1637" s="321" t="s">
        <v>1270</v>
      </c>
      <c r="G1637" s="322" t="s">
        <v>1271</v>
      </c>
      <c r="H1637" s="211">
        <v>0</v>
      </c>
      <c r="I1637" s="323">
        <v>799</v>
      </c>
      <c r="J1637" s="531">
        <v>21</v>
      </c>
      <c r="K1637" s="532" t="s">
        <v>1710</v>
      </c>
      <c r="L1637" s="470">
        <f t="shared" si="38"/>
        <v>0</v>
      </c>
      <c r="M1637" s="533" t="s">
        <v>1530</v>
      </c>
    </row>
    <row r="1638" spans="6:13" ht="13.5" customHeight="1">
      <c r="F1638" s="321" t="s">
        <v>1285</v>
      </c>
      <c r="G1638" s="322" t="s">
        <v>1286</v>
      </c>
      <c r="H1638" s="211">
        <v>0</v>
      </c>
      <c r="I1638" s="323">
        <v>2499</v>
      </c>
      <c r="J1638" s="531">
        <v>21</v>
      </c>
      <c r="K1638" s="532" t="s">
        <v>1710</v>
      </c>
      <c r="L1638" s="470">
        <f t="shared" si="38"/>
        <v>0</v>
      </c>
      <c r="M1638" s="533" t="s">
        <v>1530</v>
      </c>
    </row>
    <row r="1639" spans="6:13" ht="13.5" customHeight="1">
      <c r="F1639" s="321" t="s">
        <v>1287</v>
      </c>
      <c r="G1639" s="322" t="s">
        <v>1288</v>
      </c>
      <c r="H1639" s="211">
        <v>0</v>
      </c>
      <c r="I1639" s="323">
        <v>499</v>
      </c>
      <c r="J1639" s="531">
        <v>21</v>
      </c>
      <c r="K1639" s="532" t="s">
        <v>1710</v>
      </c>
      <c r="L1639" s="470">
        <f t="shared" si="38"/>
        <v>0</v>
      </c>
      <c r="M1639" s="533" t="s">
        <v>1530</v>
      </c>
    </row>
    <row r="1640" spans="6:13" ht="13.5" customHeight="1">
      <c r="F1640" s="321" t="s">
        <v>1289</v>
      </c>
      <c r="G1640" s="322" t="s">
        <v>1597</v>
      </c>
      <c r="H1640" s="211">
        <v>0</v>
      </c>
      <c r="I1640" s="323">
        <v>799</v>
      </c>
      <c r="J1640" s="531">
        <v>21</v>
      </c>
      <c r="K1640" s="532" t="s">
        <v>1710</v>
      </c>
      <c r="L1640" s="470">
        <f t="shared" si="38"/>
        <v>0</v>
      </c>
      <c r="M1640" s="533" t="s">
        <v>1530</v>
      </c>
    </row>
    <row r="1641" spans="6:13" ht="13.5" customHeight="1">
      <c r="F1641" s="321" t="s">
        <v>1295</v>
      </c>
      <c r="G1641" s="322" t="s">
        <v>1296</v>
      </c>
      <c r="H1641" s="211">
        <v>0</v>
      </c>
      <c r="I1641" s="323">
        <v>3799</v>
      </c>
      <c r="J1641" s="531">
        <v>21</v>
      </c>
      <c r="K1641" s="532" t="s">
        <v>1710</v>
      </c>
      <c r="L1641" s="470">
        <f t="shared" si="38"/>
        <v>0</v>
      </c>
      <c r="M1641" s="533" t="s">
        <v>1530</v>
      </c>
    </row>
    <row r="1642" spans="6:13" ht="13.5" customHeight="1">
      <c r="F1642" s="321" t="s">
        <v>1291</v>
      </c>
      <c r="G1642" s="322" t="s">
        <v>1292</v>
      </c>
      <c r="H1642" s="211">
        <v>0</v>
      </c>
      <c r="I1642" s="323">
        <v>2599</v>
      </c>
      <c r="J1642" s="531">
        <v>21</v>
      </c>
      <c r="K1642" s="532" t="s">
        <v>1710</v>
      </c>
      <c r="L1642" s="470">
        <f t="shared" si="38"/>
        <v>0</v>
      </c>
      <c r="M1642" s="533" t="s">
        <v>1530</v>
      </c>
    </row>
    <row r="1643" spans="6:13" ht="13.5" customHeight="1">
      <c r="F1643" s="321" t="s">
        <v>1598</v>
      </c>
      <c r="G1643" s="322" t="s">
        <v>1599</v>
      </c>
      <c r="H1643" s="211">
        <v>0</v>
      </c>
      <c r="I1643" s="323">
        <v>1999</v>
      </c>
      <c r="J1643" s="531">
        <v>21</v>
      </c>
      <c r="K1643" s="532" t="s">
        <v>1710</v>
      </c>
      <c r="L1643" s="470">
        <f t="shared" si="38"/>
        <v>0</v>
      </c>
      <c r="M1643" s="533" t="s">
        <v>1530</v>
      </c>
    </row>
    <row r="1644" spans="6:13" ht="13.5" customHeight="1">
      <c r="F1644" s="321" t="s">
        <v>1600</v>
      </c>
      <c r="G1644" s="322" t="s">
        <v>1601</v>
      </c>
      <c r="H1644" s="211">
        <v>0</v>
      </c>
      <c r="I1644" s="323">
        <v>1999</v>
      </c>
      <c r="J1644" s="531">
        <v>21</v>
      </c>
      <c r="K1644" s="532" t="s">
        <v>1710</v>
      </c>
      <c r="L1644" s="470">
        <f t="shared" si="38"/>
        <v>0</v>
      </c>
      <c r="M1644" s="533" t="s">
        <v>1530</v>
      </c>
    </row>
    <row r="1645" spans="6:13" ht="13.5" customHeight="1">
      <c r="F1645" s="321" t="s">
        <v>1299</v>
      </c>
      <c r="G1645" s="322" t="s">
        <v>1602</v>
      </c>
      <c r="H1645" s="211">
        <v>0</v>
      </c>
      <c r="I1645" s="323">
        <v>999</v>
      </c>
      <c r="J1645" s="531">
        <v>21</v>
      </c>
      <c r="K1645" s="532" t="s">
        <v>1710</v>
      </c>
      <c r="L1645" s="470">
        <f t="shared" si="38"/>
        <v>0</v>
      </c>
      <c r="M1645" s="533" t="s">
        <v>1530</v>
      </c>
    </row>
    <row r="1646" spans="6:13" ht="13.5" customHeight="1">
      <c r="F1646" s="321" t="s">
        <v>1297</v>
      </c>
      <c r="G1646" s="322" t="s">
        <v>1603</v>
      </c>
      <c r="H1646" s="211">
        <v>0</v>
      </c>
      <c r="I1646" s="323">
        <v>1899</v>
      </c>
      <c r="J1646" s="531">
        <v>21</v>
      </c>
      <c r="K1646" s="532" t="s">
        <v>1710</v>
      </c>
      <c r="L1646" s="470">
        <f t="shared" si="38"/>
        <v>0</v>
      </c>
      <c r="M1646" s="533" t="s">
        <v>1530</v>
      </c>
    </row>
    <row r="1647" spans="3:13" ht="13.5" customHeight="1">
      <c r="C1647" s="400" t="s">
        <v>1604</v>
      </c>
      <c r="F1647" s="325" t="s">
        <v>1454</v>
      </c>
      <c r="G1647" s="326" t="s">
        <v>1605</v>
      </c>
      <c r="H1647" s="211">
        <v>0</v>
      </c>
      <c r="I1647" s="327">
        <v>439</v>
      </c>
      <c r="J1647" s="404">
        <v>21</v>
      </c>
      <c r="K1647" s="405" t="s">
        <v>1710</v>
      </c>
      <c r="L1647" s="470">
        <f t="shared" si="38"/>
        <v>0</v>
      </c>
      <c r="M1647" s="534" t="s">
        <v>1604</v>
      </c>
    </row>
    <row r="1648" spans="6:13" ht="13.5" customHeight="1">
      <c r="F1648" s="325" t="s">
        <v>1456</v>
      </c>
      <c r="G1648" s="326" t="s">
        <v>1606</v>
      </c>
      <c r="H1648" s="211">
        <v>0</v>
      </c>
      <c r="I1648" s="327">
        <v>439</v>
      </c>
      <c r="J1648" s="404">
        <v>21</v>
      </c>
      <c r="K1648" s="405" t="s">
        <v>1710</v>
      </c>
      <c r="L1648" s="470">
        <f t="shared" si="38"/>
        <v>0</v>
      </c>
      <c r="M1648" s="534" t="s">
        <v>1604</v>
      </c>
    </row>
    <row r="1649" spans="6:13" ht="13.5" customHeight="1">
      <c r="F1649" s="325" t="s">
        <v>1458</v>
      </c>
      <c r="G1649" s="326" t="s">
        <v>1607</v>
      </c>
      <c r="H1649" s="211">
        <v>0</v>
      </c>
      <c r="I1649" s="327">
        <v>439</v>
      </c>
      <c r="J1649" s="404">
        <v>21</v>
      </c>
      <c r="K1649" s="405" t="s">
        <v>1710</v>
      </c>
      <c r="L1649" s="470">
        <f t="shared" si="38"/>
        <v>0</v>
      </c>
      <c r="M1649" s="534" t="s">
        <v>1604</v>
      </c>
    </row>
    <row r="1650" spans="6:13" ht="13.5" customHeight="1">
      <c r="F1650" s="325" t="s">
        <v>1460</v>
      </c>
      <c r="G1650" s="326" t="s">
        <v>1608</v>
      </c>
      <c r="H1650" s="211">
        <v>0</v>
      </c>
      <c r="I1650" s="327">
        <v>439</v>
      </c>
      <c r="J1650" s="404">
        <v>21</v>
      </c>
      <c r="K1650" s="405" t="s">
        <v>1710</v>
      </c>
      <c r="L1650" s="470">
        <f t="shared" si="38"/>
        <v>0</v>
      </c>
      <c r="M1650" s="534" t="s">
        <v>1604</v>
      </c>
    </row>
    <row r="1651" spans="6:13" ht="13.5" customHeight="1">
      <c r="F1651" s="325" t="s">
        <v>1462</v>
      </c>
      <c r="G1651" s="326" t="s">
        <v>1609</v>
      </c>
      <c r="H1651" s="211">
        <v>0</v>
      </c>
      <c r="I1651" s="327">
        <v>439</v>
      </c>
      <c r="J1651" s="404">
        <v>21</v>
      </c>
      <c r="K1651" s="405" t="s">
        <v>1710</v>
      </c>
      <c r="L1651" s="470">
        <f t="shared" si="38"/>
        <v>0</v>
      </c>
      <c r="M1651" s="534" t="s">
        <v>1604</v>
      </c>
    </row>
    <row r="1652" spans="6:13" ht="13.5" customHeight="1">
      <c r="F1652" s="325" t="s">
        <v>1464</v>
      </c>
      <c r="G1652" s="326" t="s">
        <v>1610</v>
      </c>
      <c r="H1652" s="211">
        <v>0</v>
      </c>
      <c r="I1652" s="327">
        <v>439</v>
      </c>
      <c r="J1652" s="404">
        <v>21</v>
      </c>
      <c r="K1652" s="405" t="s">
        <v>1710</v>
      </c>
      <c r="L1652" s="470">
        <f t="shared" si="38"/>
        <v>0</v>
      </c>
      <c r="M1652" s="534" t="s">
        <v>1604</v>
      </c>
    </row>
    <row r="1653" spans="6:13" ht="13.5" customHeight="1">
      <c r="F1653" s="325" t="s">
        <v>1611</v>
      </c>
      <c r="G1653" s="326" t="s">
        <v>1612</v>
      </c>
      <c r="H1653" s="211">
        <v>0</v>
      </c>
      <c r="I1653" s="327">
        <v>439</v>
      </c>
      <c r="J1653" s="404">
        <v>21</v>
      </c>
      <c r="K1653" s="405" t="s">
        <v>1710</v>
      </c>
      <c r="L1653" s="470">
        <f t="shared" si="38"/>
        <v>0</v>
      </c>
      <c r="M1653" s="534" t="s">
        <v>1604</v>
      </c>
    </row>
    <row r="1654" spans="6:13" ht="13.5" customHeight="1">
      <c r="F1654" s="325" t="s">
        <v>1613</v>
      </c>
      <c r="G1654" s="326" t="s">
        <v>1614</v>
      </c>
      <c r="H1654" s="211">
        <v>0</v>
      </c>
      <c r="I1654" s="327">
        <v>349</v>
      </c>
      <c r="J1654" s="404">
        <v>21</v>
      </c>
      <c r="K1654" s="405" t="s">
        <v>1710</v>
      </c>
      <c r="L1654" s="470">
        <f t="shared" si="38"/>
        <v>0</v>
      </c>
      <c r="M1654" s="534" t="s">
        <v>1604</v>
      </c>
    </row>
    <row r="1655" spans="6:13" ht="13.5" customHeight="1">
      <c r="F1655" s="325" t="s">
        <v>1615</v>
      </c>
      <c r="G1655" s="326" t="s">
        <v>1616</v>
      </c>
      <c r="H1655" s="211">
        <v>0</v>
      </c>
      <c r="I1655" s="327">
        <v>439</v>
      </c>
      <c r="J1655" s="404">
        <v>21</v>
      </c>
      <c r="K1655" s="405" t="s">
        <v>1710</v>
      </c>
      <c r="L1655" s="470">
        <f t="shared" si="38"/>
        <v>0</v>
      </c>
      <c r="M1655" s="534" t="s">
        <v>1604</v>
      </c>
    </row>
    <row r="1656" spans="6:13" ht="13.5" customHeight="1">
      <c r="F1656" s="325" t="s">
        <v>1617</v>
      </c>
      <c r="G1656" s="326" t="s">
        <v>1618</v>
      </c>
      <c r="H1656" s="211">
        <v>0</v>
      </c>
      <c r="I1656" s="327">
        <v>439</v>
      </c>
      <c r="J1656" s="404">
        <v>21</v>
      </c>
      <c r="K1656" s="405" t="s">
        <v>1710</v>
      </c>
      <c r="L1656" s="470">
        <f t="shared" si="38"/>
        <v>0</v>
      </c>
      <c r="M1656" s="534" t="s">
        <v>1604</v>
      </c>
    </row>
    <row r="1657" spans="6:13" ht="13.5" customHeight="1">
      <c r="F1657" s="325" t="s">
        <v>1619</v>
      </c>
      <c r="G1657" s="326" t="s">
        <v>1620</v>
      </c>
      <c r="H1657" s="211">
        <v>0</v>
      </c>
      <c r="I1657" s="327">
        <v>439</v>
      </c>
      <c r="J1657" s="404">
        <v>21</v>
      </c>
      <c r="K1657" s="405" t="s">
        <v>1710</v>
      </c>
      <c r="L1657" s="470">
        <f t="shared" si="38"/>
        <v>0</v>
      </c>
      <c r="M1657" s="534" t="s">
        <v>1604</v>
      </c>
    </row>
    <row r="1658" spans="6:13" ht="13.5" customHeight="1">
      <c r="F1658" s="325" t="s">
        <v>1621</v>
      </c>
      <c r="G1658" s="326" t="s">
        <v>1622</v>
      </c>
      <c r="H1658" s="211">
        <v>0</v>
      </c>
      <c r="I1658" s="327">
        <v>439</v>
      </c>
      <c r="J1658" s="404">
        <v>21</v>
      </c>
      <c r="K1658" s="405" t="s">
        <v>1710</v>
      </c>
      <c r="L1658" s="470">
        <f t="shared" si="38"/>
        <v>0</v>
      </c>
      <c r="M1658" s="534" t="s">
        <v>1604</v>
      </c>
    </row>
    <row r="1659" spans="6:13" ht="13.5" customHeight="1">
      <c r="F1659" s="325" t="s">
        <v>1623</v>
      </c>
      <c r="G1659" s="326" t="s">
        <v>1624</v>
      </c>
      <c r="H1659" s="211">
        <v>0</v>
      </c>
      <c r="I1659" s="327">
        <v>1229</v>
      </c>
      <c r="J1659" s="404">
        <v>21</v>
      </c>
      <c r="K1659" s="405" t="s">
        <v>1710</v>
      </c>
      <c r="L1659" s="470">
        <f t="shared" si="38"/>
        <v>0</v>
      </c>
      <c r="M1659" s="534" t="s">
        <v>1604</v>
      </c>
    </row>
    <row r="1660" spans="6:13" ht="13.5" customHeight="1">
      <c r="F1660" s="325" t="s">
        <v>1625</v>
      </c>
      <c r="G1660" s="326" t="s">
        <v>1626</v>
      </c>
      <c r="H1660" s="211">
        <v>0</v>
      </c>
      <c r="I1660" s="327">
        <v>1229</v>
      </c>
      <c r="J1660" s="404">
        <v>21</v>
      </c>
      <c r="K1660" s="405" t="s">
        <v>1710</v>
      </c>
      <c r="L1660" s="470">
        <f t="shared" si="38"/>
        <v>0</v>
      </c>
      <c r="M1660" s="534" t="s">
        <v>1604</v>
      </c>
    </row>
    <row r="1661" spans="6:13" ht="13.5" customHeight="1">
      <c r="F1661" s="325" t="s">
        <v>1627</v>
      </c>
      <c r="G1661" s="326" t="s">
        <v>1628</v>
      </c>
      <c r="H1661" s="211">
        <v>0</v>
      </c>
      <c r="I1661" s="327">
        <v>1229</v>
      </c>
      <c r="J1661" s="404">
        <v>21</v>
      </c>
      <c r="K1661" s="405" t="s">
        <v>1710</v>
      </c>
      <c r="L1661" s="470">
        <f t="shared" si="38"/>
        <v>0</v>
      </c>
      <c r="M1661" s="534" t="s">
        <v>1604</v>
      </c>
    </row>
    <row r="1662" spans="6:13" ht="13.5" customHeight="1">
      <c r="F1662" s="325" t="s">
        <v>1629</v>
      </c>
      <c r="G1662" s="326" t="s">
        <v>1630</v>
      </c>
      <c r="H1662" s="211">
        <v>0</v>
      </c>
      <c r="I1662" s="327">
        <v>1229</v>
      </c>
      <c r="J1662" s="404">
        <v>21</v>
      </c>
      <c r="K1662" s="405" t="s">
        <v>1710</v>
      </c>
      <c r="L1662" s="470">
        <f t="shared" si="38"/>
        <v>0</v>
      </c>
      <c r="M1662" s="534" t="s">
        <v>1604</v>
      </c>
    </row>
    <row r="1663" spans="6:13" ht="13.5" customHeight="1">
      <c r="F1663" s="325" t="s">
        <v>1631</v>
      </c>
      <c r="G1663" s="326" t="s">
        <v>1632</v>
      </c>
      <c r="H1663" s="211">
        <v>0</v>
      </c>
      <c r="I1663" s="327">
        <v>2193</v>
      </c>
      <c r="J1663" s="404">
        <v>21</v>
      </c>
      <c r="K1663" s="405" t="s">
        <v>1710</v>
      </c>
      <c r="L1663" s="470">
        <f t="shared" si="38"/>
        <v>0</v>
      </c>
      <c r="M1663" s="534" t="s">
        <v>1604</v>
      </c>
    </row>
    <row r="1664" spans="6:13" ht="13.5" customHeight="1">
      <c r="F1664" s="325" t="s">
        <v>1633</v>
      </c>
      <c r="G1664" s="326" t="s">
        <v>1634</v>
      </c>
      <c r="H1664" s="211">
        <v>0</v>
      </c>
      <c r="I1664" s="327">
        <v>699</v>
      </c>
      <c r="J1664" s="404">
        <v>21</v>
      </c>
      <c r="K1664" s="405" t="s">
        <v>1710</v>
      </c>
      <c r="L1664" s="470">
        <f t="shared" si="38"/>
        <v>0</v>
      </c>
      <c r="M1664" s="534" t="s">
        <v>1604</v>
      </c>
    </row>
    <row r="1665" spans="6:13" ht="13.5" customHeight="1">
      <c r="F1665" s="325" t="s">
        <v>1635</v>
      </c>
      <c r="G1665" s="326" t="s">
        <v>1636</v>
      </c>
      <c r="H1665" s="211">
        <v>0</v>
      </c>
      <c r="I1665" s="327">
        <v>699</v>
      </c>
      <c r="J1665" s="404">
        <v>21</v>
      </c>
      <c r="K1665" s="405" t="s">
        <v>1710</v>
      </c>
      <c r="L1665" s="470">
        <f t="shared" si="38"/>
        <v>0</v>
      </c>
      <c r="M1665" s="534" t="s">
        <v>1604</v>
      </c>
    </row>
    <row r="1666" spans="6:13" ht="13.5" customHeight="1">
      <c r="F1666" s="325" t="s">
        <v>1637</v>
      </c>
      <c r="G1666" s="326" t="s">
        <v>1638</v>
      </c>
      <c r="H1666" s="211">
        <v>0</v>
      </c>
      <c r="I1666" s="327">
        <v>699</v>
      </c>
      <c r="J1666" s="404">
        <v>21</v>
      </c>
      <c r="K1666" s="405" t="s">
        <v>1710</v>
      </c>
      <c r="L1666" s="470">
        <f t="shared" si="38"/>
        <v>0</v>
      </c>
      <c r="M1666" s="534" t="s">
        <v>1604</v>
      </c>
    </row>
    <row r="1667" spans="6:13" ht="13.5" customHeight="1">
      <c r="F1667" s="325" t="s">
        <v>1639</v>
      </c>
      <c r="G1667" s="326" t="s">
        <v>1640</v>
      </c>
      <c r="H1667" s="211">
        <v>0</v>
      </c>
      <c r="I1667" s="327">
        <v>699</v>
      </c>
      <c r="J1667" s="404">
        <v>21</v>
      </c>
      <c r="K1667" s="405" t="s">
        <v>1710</v>
      </c>
      <c r="L1667" s="470">
        <f t="shared" si="38"/>
        <v>0</v>
      </c>
      <c r="M1667" s="534" t="s">
        <v>1604</v>
      </c>
    </row>
    <row r="1668" spans="6:13" ht="13.5" customHeight="1">
      <c r="F1668" s="325" t="s">
        <v>1641</v>
      </c>
      <c r="G1668" s="326" t="s">
        <v>1642</v>
      </c>
      <c r="H1668" s="211">
        <v>0</v>
      </c>
      <c r="I1668" s="327">
        <v>699</v>
      </c>
      <c r="J1668" s="404">
        <v>21</v>
      </c>
      <c r="K1668" s="405" t="s">
        <v>1710</v>
      </c>
      <c r="L1668" s="470">
        <f t="shared" si="38"/>
        <v>0</v>
      </c>
      <c r="M1668" s="534" t="s">
        <v>1604</v>
      </c>
    </row>
    <row r="1669" spans="6:13" ht="13.5" customHeight="1">
      <c r="F1669" s="325" t="s">
        <v>1643</v>
      </c>
      <c r="G1669" s="326" t="s">
        <v>1644</v>
      </c>
      <c r="H1669" s="211">
        <v>0</v>
      </c>
      <c r="I1669" s="327">
        <v>2105</v>
      </c>
      <c r="J1669" s="404">
        <v>21</v>
      </c>
      <c r="K1669" s="405" t="s">
        <v>1710</v>
      </c>
      <c r="L1669" s="470">
        <f t="shared" si="38"/>
        <v>0</v>
      </c>
      <c r="M1669" s="534" t="s">
        <v>1604</v>
      </c>
    </row>
    <row r="1670" spans="6:13" ht="13.5" customHeight="1">
      <c r="F1670" s="325" t="s">
        <v>1645</v>
      </c>
      <c r="G1670" s="326" t="s">
        <v>1646</v>
      </c>
      <c r="H1670" s="211">
        <v>0</v>
      </c>
      <c r="I1670" s="327">
        <v>262</v>
      </c>
      <c r="J1670" s="404">
        <v>21</v>
      </c>
      <c r="K1670" s="405" t="s">
        <v>1710</v>
      </c>
      <c r="L1670" s="470">
        <f t="shared" si="38"/>
        <v>0</v>
      </c>
      <c r="M1670" s="534" t="s">
        <v>1604</v>
      </c>
    </row>
    <row r="1671" spans="6:13" ht="13.5" customHeight="1">
      <c r="F1671" s="325" t="s">
        <v>1647</v>
      </c>
      <c r="G1671" s="326" t="s">
        <v>1648</v>
      </c>
      <c r="H1671" s="211">
        <v>0</v>
      </c>
      <c r="I1671" s="327">
        <v>754</v>
      </c>
      <c r="J1671" s="404">
        <v>21</v>
      </c>
      <c r="K1671" s="405" t="s">
        <v>1710</v>
      </c>
      <c r="L1671" s="470">
        <f aca="true" t="shared" si="39" ref="L1671:L1687">PRODUCT(H1671,I1671)</f>
        <v>0</v>
      </c>
      <c r="M1671" s="534" t="s">
        <v>1604</v>
      </c>
    </row>
    <row r="1672" spans="6:13" ht="13.5" customHeight="1">
      <c r="F1672" s="325" t="s">
        <v>1649</v>
      </c>
      <c r="G1672" s="326" t="s">
        <v>1650</v>
      </c>
      <c r="H1672" s="211">
        <v>0</v>
      </c>
      <c r="I1672" s="327">
        <v>877</v>
      </c>
      <c r="J1672" s="404">
        <v>21</v>
      </c>
      <c r="K1672" s="405" t="s">
        <v>1710</v>
      </c>
      <c r="L1672" s="470">
        <f t="shared" si="39"/>
        <v>0</v>
      </c>
      <c r="M1672" s="534" t="s">
        <v>1604</v>
      </c>
    </row>
    <row r="1673" spans="6:13" ht="13.5" customHeight="1">
      <c r="F1673" s="325" t="s">
        <v>1651</v>
      </c>
      <c r="G1673" s="326" t="s">
        <v>1652</v>
      </c>
      <c r="H1673" s="211">
        <v>0</v>
      </c>
      <c r="I1673" s="327">
        <v>877</v>
      </c>
      <c r="J1673" s="404">
        <v>21</v>
      </c>
      <c r="K1673" s="405" t="s">
        <v>1710</v>
      </c>
      <c r="L1673" s="470">
        <f t="shared" si="39"/>
        <v>0</v>
      </c>
      <c r="M1673" s="534" t="s">
        <v>1604</v>
      </c>
    </row>
    <row r="1674" spans="6:13" ht="13.5" customHeight="1">
      <c r="F1674" s="325" t="s">
        <v>1442</v>
      </c>
      <c r="G1674" s="326" t="s">
        <v>1653</v>
      </c>
      <c r="H1674" s="211">
        <v>0</v>
      </c>
      <c r="I1674" s="327">
        <v>262</v>
      </c>
      <c r="J1674" s="404">
        <v>21</v>
      </c>
      <c r="K1674" s="405" t="s">
        <v>1710</v>
      </c>
      <c r="L1674" s="470">
        <f t="shared" si="39"/>
        <v>0</v>
      </c>
      <c r="M1674" s="534" t="s">
        <v>1604</v>
      </c>
    </row>
    <row r="1675" spans="3:13" ht="13.5" customHeight="1">
      <c r="C1675" s="401" t="s">
        <v>1654</v>
      </c>
      <c r="F1675" s="328" t="s">
        <v>1681</v>
      </c>
      <c r="G1675" s="329" t="s">
        <v>1656</v>
      </c>
      <c r="H1675" s="211">
        <v>0</v>
      </c>
      <c r="I1675" s="330">
        <v>3246</v>
      </c>
      <c r="J1675" s="516">
        <v>21</v>
      </c>
      <c r="K1675" s="517" t="s">
        <v>1710</v>
      </c>
      <c r="L1675" s="470">
        <f t="shared" si="39"/>
        <v>0</v>
      </c>
      <c r="M1675" s="535" t="s">
        <v>1654</v>
      </c>
    </row>
    <row r="1676" spans="6:13" ht="13.5" customHeight="1">
      <c r="F1676" s="328" t="s">
        <v>1657</v>
      </c>
      <c r="G1676" s="329" t="s">
        <v>1658</v>
      </c>
      <c r="H1676" s="211">
        <v>0</v>
      </c>
      <c r="I1676" s="330">
        <v>439</v>
      </c>
      <c r="J1676" s="516">
        <v>21</v>
      </c>
      <c r="K1676" s="517" t="s">
        <v>1710</v>
      </c>
      <c r="L1676" s="470">
        <f t="shared" si="39"/>
        <v>0</v>
      </c>
      <c r="M1676" s="535" t="s">
        <v>1654</v>
      </c>
    </row>
    <row r="1677" spans="6:13" ht="13.5" customHeight="1">
      <c r="F1677" s="328" t="s">
        <v>1659</v>
      </c>
      <c r="G1677" s="329" t="s">
        <v>1660</v>
      </c>
      <c r="H1677" s="211">
        <v>0</v>
      </c>
      <c r="I1677" s="330">
        <v>439</v>
      </c>
      <c r="J1677" s="516">
        <v>21</v>
      </c>
      <c r="K1677" s="517" t="s">
        <v>1710</v>
      </c>
      <c r="L1677" s="470">
        <f t="shared" si="39"/>
        <v>0</v>
      </c>
      <c r="M1677" s="535" t="s">
        <v>1654</v>
      </c>
    </row>
    <row r="1678" spans="6:13" ht="13.5" customHeight="1">
      <c r="F1678" s="328" t="s">
        <v>1661</v>
      </c>
      <c r="G1678" s="329" t="s">
        <v>1662</v>
      </c>
      <c r="H1678" s="211">
        <v>0</v>
      </c>
      <c r="I1678" s="330">
        <v>439</v>
      </c>
      <c r="J1678" s="516">
        <v>21</v>
      </c>
      <c r="K1678" s="517" t="s">
        <v>1710</v>
      </c>
      <c r="L1678" s="470">
        <f t="shared" si="39"/>
        <v>0</v>
      </c>
      <c r="M1678" s="535" t="s">
        <v>1654</v>
      </c>
    </row>
    <row r="1679" spans="6:13" ht="13.5" customHeight="1">
      <c r="F1679" s="328" t="s">
        <v>1663</v>
      </c>
      <c r="G1679" s="329" t="s">
        <v>1664</v>
      </c>
      <c r="H1679" s="211">
        <v>0</v>
      </c>
      <c r="I1679" s="330">
        <v>439</v>
      </c>
      <c r="J1679" s="516">
        <v>21</v>
      </c>
      <c r="K1679" s="517" t="s">
        <v>1710</v>
      </c>
      <c r="L1679" s="470">
        <f t="shared" si="39"/>
        <v>0</v>
      </c>
      <c r="M1679" s="535" t="s">
        <v>1654</v>
      </c>
    </row>
    <row r="1680" spans="6:13" ht="13.5" customHeight="1">
      <c r="F1680" s="328" t="s">
        <v>1665</v>
      </c>
      <c r="G1680" s="329" t="s">
        <v>1666</v>
      </c>
      <c r="H1680" s="211">
        <v>0</v>
      </c>
      <c r="I1680" s="330">
        <v>439</v>
      </c>
      <c r="J1680" s="516">
        <v>21</v>
      </c>
      <c r="K1680" s="517" t="s">
        <v>1710</v>
      </c>
      <c r="L1680" s="470">
        <f t="shared" si="39"/>
        <v>0</v>
      </c>
      <c r="M1680" s="535" t="s">
        <v>1654</v>
      </c>
    </row>
    <row r="1681" spans="6:13" ht="13.5" customHeight="1">
      <c r="F1681" s="328" t="s">
        <v>1667</v>
      </c>
      <c r="G1681" s="329" t="s">
        <v>1668</v>
      </c>
      <c r="H1681" s="211">
        <v>0</v>
      </c>
      <c r="I1681" s="330">
        <v>964</v>
      </c>
      <c r="J1681" s="516">
        <v>21</v>
      </c>
      <c r="K1681" s="517" t="s">
        <v>1710</v>
      </c>
      <c r="L1681" s="470">
        <f t="shared" si="39"/>
        <v>0</v>
      </c>
      <c r="M1681" s="535" t="s">
        <v>1654</v>
      </c>
    </row>
    <row r="1682" spans="6:13" ht="13.5" customHeight="1">
      <c r="F1682" s="328" t="s">
        <v>1669</v>
      </c>
      <c r="G1682" s="329" t="s">
        <v>1670</v>
      </c>
      <c r="H1682" s="211">
        <v>0</v>
      </c>
      <c r="I1682" s="330">
        <v>1491</v>
      </c>
      <c r="J1682" s="516">
        <v>21</v>
      </c>
      <c r="K1682" s="517" t="s">
        <v>1710</v>
      </c>
      <c r="L1682" s="470">
        <f t="shared" si="39"/>
        <v>0</v>
      </c>
      <c r="M1682" s="535" t="s">
        <v>1654</v>
      </c>
    </row>
    <row r="1683" spans="6:13" ht="13.5" customHeight="1">
      <c r="F1683" s="328" t="s">
        <v>1671</v>
      </c>
      <c r="G1683" s="329" t="s">
        <v>1672</v>
      </c>
      <c r="H1683" s="211">
        <v>0</v>
      </c>
      <c r="I1683" s="330">
        <v>1140</v>
      </c>
      <c r="J1683" s="516">
        <v>21</v>
      </c>
      <c r="K1683" s="517" t="s">
        <v>1710</v>
      </c>
      <c r="L1683" s="470">
        <f t="shared" si="39"/>
        <v>0</v>
      </c>
      <c r="M1683" s="535" t="s">
        <v>1654</v>
      </c>
    </row>
    <row r="1684" spans="6:13" ht="13.5" customHeight="1">
      <c r="F1684" s="328" t="s">
        <v>1673</v>
      </c>
      <c r="G1684" s="329" t="s">
        <v>1674</v>
      </c>
      <c r="H1684" s="211">
        <v>0</v>
      </c>
      <c r="I1684" s="330">
        <v>439</v>
      </c>
      <c r="J1684" s="516">
        <v>21</v>
      </c>
      <c r="K1684" s="517" t="s">
        <v>1710</v>
      </c>
      <c r="L1684" s="470">
        <f t="shared" si="39"/>
        <v>0</v>
      </c>
      <c r="M1684" s="535" t="s">
        <v>1654</v>
      </c>
    </row>
    <row r="1685" spans="6:13" ht="13.5" customHeight="1">
      <c r="F1685" s="328" t="s">
        <v>1675</v>
      </c>
      <c r="G1685" s="329" t="s">
        <v>1676</v>
      </c>
      <c r="H1685" s="211">
        <v>0</v>
      </c>
      <c r="I1685" s="330">
        <v>779</v>
      </c>
      <c r="J1685" s="516">
        <v>21</v>
      </c>
      <c r="K1685" s="517" t="s">
        <v>1710</v>
      </c>
      <c r="L1685" s="470">
        <f t="shared" si="39"/>
        <v>0</v>
      </c>
      <c r="M1685" s="535" t="s">
        <v>1654</v>
      </c>
    </row>
    <row r="1686" spans="6:13" ht="13.5" customHeight="1">
      <c r="F1686" s="328" t="s">
        <v>1677</v>
      </c>
      <c r="G1686" s="329" t="s">
        <v>1678</v>
      </c>
      <c r="H1686" s="211">
        <v>0</v>
      </c>
      <c r="I1686" s="330">
        <v>226</v>
      </c>
      <c r="J1686" s="516">
        <v>21</v>
      </c>
      <c r="K1686" s="517" t="s">
        <v>1710</v>
      </c>
      <c r="L1686" s="470">
        <f t="shared" si="39"/>
        <v>0</v>
      </c>
      <c r="M1686" s="535" t="s">
        <v>1654</v>
      </c>
    </row>
    <row r="1687" spans="6:13" ht="13.5" customHeight="1">
      <c r="F1687" s="328" t="s">
        <v>1679</v>
      </c>
      <c r="G1687" s="329" t="s">
        <v>1680</v>
      </c>
      <c r="H1687" s="211">
        <v>0</v>
      </c>
      <c r="I1687" s="330">
        <v>229</v>
      </c>
      <c r="J1687" s="516">
        <v>21</v>
      </c>
      <c r="K1687" s="517" t="s">
        <v>1710</v>
      </c>
      <c r="L1687" s="470">
        <f t="shared" si="39"/>
        <v>0</v>
      </c>
      <c r="M1687" s="535" t="s">
        <v>1654</v>
      </c>
    </row>
  </sheetData>
  <sheetProtection password="C796" sheet="1" autoFilter="0"/>
  <autoFilter ref="D71:M560"/>
  <mergeCells count="35">
    <mergeCell ref="C32:C36"/>
    <mergeCell ref="C37:C44"/>
    <mergeCell ref="C18:C19"/>
    <mergeCell ref="C20:C22"/>
    <mergeCell ref="C23:C24"/>
    <mergeCell ref="C3:C7"/>
    <mergeCell ref="C59:C65"/>
    <mergeCell ref="C45:C46"/>
    <mergeCell ref="C48:C50"/>
    <mergeCell ref="C53:C55"/>
    <mergeCell ref="C56:C57"/>
    <mergeCell ref="C25:C31"/>
    <mergeCell ref="K15:L15"/>
    <mergeCell ref="K16:L16"/>
    <mergeCell ref="C15:C16"/>
    <mergeCell ref="C9:C14"/>
    <mergeCell ref="K13:L13"/>
    <mergeCell ref="G1:I1"/>
    <mergeCell ref="F3:F4"/>
    <mergeCell ref="K4:L4"/>
    <mergeCell ref="K5:L5"/>
    <mergeCell ref="K6:L6"/>
    <mergeCell ref="K2:L2"/>
    <mergeCell ref="K3:L3"/>
    <mergeCell ref="K12:L12"/>
    <mergeCell ref="K68:L68"/>
    <mergeCell ref="K69:L69"/>
    <mergeCell ref="K7:L7"/>
    <mergeCell ref="K8:L8"/>
    <mergeCell ref="K9:L9"/>
    <mergeCell ref="K10:L10"/>
    <mergeCell ref="K11:L11"/>
    <mergeCell ref="K17:L17"/>
    <mergeCell ref="K18:L18"/>
    <mergeCell ref="K14:L14"/>
  </mergeCells>
  <printOptions/>
  <pageMargins left="0.75" right="0.75" top="1" bottom="1" header="0.5118055555555555" footer="0.5118055555555555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Wabnic</dc:creator>
  <cp:keywords/>
  <dc:description/>
  <cp:lastModifiedBy>User</cp:lastModifiedBy>
  <dcterms:created xsi:type="dcterms:W3CDTF">2013-10-21T09:22:56Z</dcterms:created>
  <dcterms:modified xsi:type="dcterms:W3CDTF">2016-05-10T07:47:34Z</dcterms:modified>
  <cp:category/>
  <cp:version/>
  <cp:contentType/>
  <cp:contentStatus/>
</cp:coreProperties>
</file>